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ead me" state="visible" r:id="rId4"/>
    <sheet sheetId="2" name="Settings" state="visible" r:id="rId5"/>
    <sheet sheetId="3" name="Targets" state="visible" r:id="rId6"/>
    <sheet sheetId="4" name="Revenue" state="visible" r:id="rId7"/>
    <sheet sheetId="5" name="Headcount" state="visible" r:id="rId8"/>
    <sheet sheetId="6" name="Other costs" state="visible" r:id="rId9"/>
    <sheet sheetId="7" name="P&amp;L" state="visible" r:id="rId10"/>
    <sheet sheetId="8" name="Cash" state="visible" r:id="rId11"/>
    <sheet sheetId="9" name="Plan vs actual" state="visible" r:id="rId12"/>
  </sheets>
  <calcPr calcId="171027" fullCalcOnLoad="1"/>
</workbook>
</file>

<file path=xl/sharedStrings.xml><?xml version="1.0" encoding="utf-8"?>
<sst xmlns="http://schemas.openxmlformats.org/spreadsheetml/2006/main" count="307" uniqueCount="167">
  <si>
    <t>Annual operating plan template</t>
  </si>
  <si>
    <t>Free from Simplify, withsimplify.in/templates/annual-operating-plan</t>
  </si>
  <si>
    <t>HOW TO USE IT</t>
  </si>
  <si>
    <t>1. Settings: enter the plan year, opening cash, your minimum cash balance, how long customers take to pay, and the costs you add on top of CTC.</t>
  </si>
  <si>
    <t>2. Targets: agree the few targets that define the year and put a name against each.</t>
  </si>
  <si>
    <t>3. Revenue: for each revenue line, enter the driver (customers, orders, billable hours) and the price for every month, plus its direct cost percentage.</t>
  </si>
  <si>
    <t>4. Headcount: list every current person and every planned hire, with a start month (1 is April) and annual CTC. Leavers get an end month.</t>
  </si>
  <si>
    <t>5. Other costs: budget non-people costs by team and month.</t>
  </si>
  <si>
    <t>6. P&amp;L and Cash are calculated. Any month where cash falls below your minimum is flagged.</t>
  </si>
  <si>
    <t>7. Once the year starts, enter actuals on the Plan vs actual sheet and choose the month to compare.</t>
  </si>
  <si>
    <t/>
  </si>
  <si>
    <t>THINGS TO KNOW</t>
  </si>
  <si>
    <t>All amounts are in rupees lakh unless marked. The year runs April to March.</t>
  </si>
  <si>
    <t>The example figures belong to a fictional software company. Replace them.</t>
  </si>
  <si>
    <t>Indian CTC figures often already include employer PF and sometimes gratuity. If yours do, keep 'costs on top of CTC' low (insurance, equipment, benefits). If they don't, raise it. The hiring cost calculator at withsimplify.in/tools/hiring-cost-calculator works out the figure.</t>
  </si>
  <si>
    <t>The cash view is deliberately simple. It moves receipts by your average payment days and pays costs in the month. It leaves out GST and TDS timing, capital spending and fundraising. For week-by-week cash, use a 13-week forecast.</t>
  </si>
  <si>
    <t>Keep the approved plan fixed once the year starts. Put changes in a separate forecast, so the plan still shows how far the year has moved.</t>
  </si>
  <si>
    <t>Guide to using this template: withsimplify.in/templates/annual-operating-plan</t>
  </si>
  <si>
    <t>Settings</t>
  </si>
  <si>
    <t>Shaded cells are inputs.</t>
  </si>
  <si>
    <t>Plan year</t>
  </si>
  <si>
    <t>FY 2027-28</t>
  </si>
  <si>
    <t>Label only</t>
  </si>
  <si>
    <t>Opening bank balance on 1 April (₹ lakh)</t>
  </si>
  <si>
    <t>Reconciled to the bank</t>
  </si>
  <si>
    <t>Minimum cash balance (₹ lakh)</t>
  </si>
  <si>
    <t>The line cash should never fall below. Often at least one payroll plus statutory dues.</t>
  </si>
  <si>
    <t>Costs on top of annual CTC (%)</t>
  </si>
  <si>
    <t>Insurance, equipment and benefits not in CTC. Raise it if your CTC excludes employer PF and gratuity.</t>
  </si>
  <si>
    <t>Average days customers take to pay</t>
  </si>
  <si>
    <t>Actual behaviour, not invoice terms</t>
  </si>
  <si>
    <t>Monthly revenue in the months before the plan starts (₹ lakh)</t>
  </si>
  <si>
    <t>Used for receipts in the first months of the year</t>
  </si>
  <si>
    <t>Targets and owners</t>
  </si>
  <si>
    <t>Three to five targets that define the year. Each one has a name next to it.</t>
  </si>
  <si>
    <t>Target</t>
  </si>
  <si>
    <t>Owner</t>
  </si>
  <si>
    <t>Full year</t>
  </si>
  <si>
    <t>Q1</t>
  </si>
  <si>
    <t>Q2</t>
  </si>
  <si>
    <t>Q3</t>
  </si>
  <si>
    <t>Q4</t>
  </si>
  <si>
    <t>How it is measured</t>
  </si>
  <si>
    <t>Revenue (₹ crore)</t>
  </si>
  <si>
    <t>Founder</t>
  </si>
  <si>
    <t>Recognised revenue from the P&amp;L</t>
  </si>
  <si>
    <t>Net new subscription customers</t>
  </si>
  <si>
    <t>Head of sales</t>
  </si>
  <si>
    <t>Paid, live customers added less customers lost</t>
  </si>
  <si>
    <t>Gross margin</t>
  </si>
  <si>
    <t>Head of operations</t>
  </si>
  <si>
    <t>Gross profit over revenue, monthly MIS</t>
  </si>
  <si>
    <t>Monthly customer churn at or below</t>
  </si>
  <si>
    <t>Head of customer success</t>
  </si>
  <si>
    <t>Customers lost over opening customers</t>
  </si>
  <si>
    <t>Minimum cash never below ₹60 lakh</t>
  </si>
  <si>
    <t>Yes</t>
  </si>
  <si>
    <t>Cash sheet flag</t>
  </si>
  <si>
    <t>Revenue plan</t>
  </si>
  <si>
    <t>Driver times price, by month. Price in rupees; revenue in ₹ lakh.</t>
  </si>
  <si>
    <t>Line</t>
  </si>
  <si>
    <t>Direct cost %</t>
  </si>
  <si>
    <t>Apr</t>
  </si>
  <si>
    <t>May</t>
  </si>
  <si>
    <t>Jun</t>
  </si>
  <si>
    <t>Jul</t>
  </si>
  <si>
    <t>Aug</t>
  </si>
  <si>
    <t>Sep</t>
  </si>
  <si>
    <t>Oct</t>
  </si>
  <si>
    <t>Nov</t>
  </si>
  <si>
    <t>Dec</t>
  </si>
  <si>
    <t>Jan</t>
  </si>
  <si>
    <t>Feb</t>
  </si>
  <si>
    <t>Mar</t>
  </si>
  <si>
    <t>Year</t>
  </si>
  <si>
    <t>SUBSCRIPTIONS</t>
  </si>
  <si>
    <t>Paying customers</t>
  </si>
  <si>
    <t>Price per unit (₹)</t>
  </si>
  <si>
    <t>Subscriptions revenue (₹ lakh)</t>
  </si>
  <si>
    <t>Subscriptions direct costs (₹ lakh)</t>
  </si>
  <si>
    <t>IMPLEMENTATION FEES</t>
  </si>
  <si>
    <t>Implementations</t>
  </si>
  <si>
    <t>Implementation fees revenue (₹ lakh)</t>
  </si>
  <si>
    <t>Implementation fees direct costs (₹ lakh)</t>
  </si>
  <si>
    <t>SERVICES</t>
  </si>
  <si>
    <t>Billable hours</t>
  </si>
  <si>
    <t>Services revenue (₹ lakh)</t>
  </si>
  <si>
    <t>Services direct costs (₹ lakh)</t>
  </si>
  <si>
    <t>Total revenue (₹ lakh)</t>
  </si>
  <si>
    <t>Total direct costs (₹ lakh)</t>
  </si>
  <si>
    <t>Gross profit (₹ lakh)</t>
  </si>
  <si>
    <t>Headcount plan</t>
  </si>
  <si>
    <t>One row per person or planned hire. Start and end months: 1 is April, 12 is March. Monthly cost in ₹ lakh includes the loading in Settings.</t>
  </si>
  <si>
    <t>Role</t>
  </si>
  <si>
    <t>Team</t>
  </si>
  <si>
    <t>Start month</t>
  </si>
  <si>
    <t>End month</t>
  </si>
  <si>
    <t>Annual CTC (₹ lakh)</t>
  </si>
  <si>
    <t>Founder and CEO</t>
  </si>
  <si>
    <t>G&amp;A</t>
  </si>
  <si>
    <t>Co-founder and CTO</t>
  </si>
  <si>
    <t>Engineering</t>
  </si>
  <si>
    <t>Engineering lead</t>
  </si>
  <si>
    <t>Senior engineer</t>
  </si>
  <si>
    <t>Engineer</t>
  </si>
  <si>
    <t>QA engineer</t>
  </si>
  <si>
    <t>Sales</t>
  </si>
  <si>
    <t>Account executive</t>
  </si>
  <si>
    <t>Sales development rep</t>
  </si>
  <si>
    <t>Marketing manager</t>
  </si>
  <si>
    <t>Marketing</t>
  </si>
  <si>
    <t>Operations</t>
  </si>
  <si>
    <t>Customer success manager</t>
  </si>
  <si>
    <t>Support specialist</t>
  </si>
  <si>
    <t>Finance and admin manager</t>
  </si>
  <si>
    <t>Planned: account executive</t>
  </si>
  <si>
    <t>Planned: senior engineer</t>
  </si>
  <si>
    <t>Planned: customer success manager</t>
  </si>
  <si>
    <t>Planned: product manager</t>
  </si>
  <si>
    <t>BY TEAM (₹ lakh)</t>
  </si>
  <si>
    <t>Total people cost</t>
  </si>
  <si>
    <t>Headcount</t>
  </si>
  <si>
    <t>Other costs budget</t>
  </si>
  <si>
    <t>Non-people costs by team and month, in ₹ lakh, including GST you cannot claim back.</t>
  </si>
  <si>
    <t>Category</t>
  </si>
  <si>
    <t>Cloud hosting and infrastructure</t>
  </si>
  <si>
    <t>Software and tools</t>
  </si>
  <si>
    <t>Paid marketing</t>
  </si>
  <si>
    <t>Events and travel</t>
  </si>
  <si>
    <t>Rent and office</t>
  </si>
  <si>
    <t>Recruitment fees</t>
  </si>
  <si>
    <t>CA, legal and audit fees</t>
  </si>
  <si>
    <t>Laptops and equipment</t>
  </si>
  <si>
    <t>Other</t>
  </si>
  <si>
    <t>Total other costs</t>
  </si>
  <si>
    <t>Planned P&amp;L</t>
  </si>
  <si>
    <t>Calculated. ₹ lakh.</t>
  </si>
  <si>
    <t>Revenue</t>
  </si>
  <si>
    <t>Direct costs</t>
  </si>
  <si>
    <t>Gross profit</t>
  </si>
  <si>
    <t>People costs</t>
  </si>
  <si>
    <t>Other costs</t>
  </si>
  <si>
    <t>EBITDA</t>
  </si>
  <si>
    <t>EBITDA margin</t>
  </si>
  <si>
    <t>Cumulative EBITDA</t>
  </si>
  <si>
    <t>Monthly cash view</t>
  </si>
  <si>
    <t>Simplified: receipts follow revenue by your payment days, costs are paid in the month. Excludes GST and TDS timing, capital spend and fundraising.</t>
  </si>
  <si>
    <t>Opening bank balance</t>
  </si>
  <si>
    <t>Cash received from customers</t>
  </si>
  <si>
    <t>Costs paid</t>
  </si>
  <si>
    <t>Net cash flow</t>
  </si>
  <si>
    <t>Closing bank balance</t>
  </si>
  <si>
    <t>Minimum cash balance</t>
  </si>
  <si>
    <t>Check</t>
  </si>
  <si>
    <t>Plan against actual</t>
  </si>
  <si>
    <t>Enter actuals by month in the lower table, then choose a month.</t>
  </si>
  <si>
    <t>Month to review</t>
  </si>
  <si>
    <t>Month number</t>
  </si>
  <si>
    <t>Metric</t>
  </si>
  <si>
    <t>Plan</t>
  </si>
  <si>
    <t>Actual</t>
  </si>
  <si>
    <t>Variance</t>
  </si>
  <si>
    <t>Plan to date</t>
  </si>
  <si>
    <t>Actual to date</t>
  </si>
  <si>
    <t>Variance to date</t>
  </si>
  <si>
    <t>A positive variance on a cost line means spending was above plan.</t>
  </si>
  <si>
    <t>Actuals (₹ lakh)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</si>
</sst>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Red]-#,##0.0"/>
    <numFmt numFmtId="166" formatCode="#,##0.0"/>
    <numFmt numFmtId="167" formatCode="0.0%;[Red]-0.0%"/>
  </numFmts>
  <fonts count="9" x14ac:knownFonts="1">
    <font>
      <color theme="1"/>
      <family val="2"/>
      <scheme val="minor"/>
      <sz val="11"/>
      <name val="Calibri"/>
    </font>
    <font>
      <b/>
      <color rgb="FF121316"/>
      <sz val="16"/>
    </font>
    <font>
      <color rgb="FF6B6B6B"/>
      <sz val="10"/>
    </font>
    <font>
      <b/>
    </font>
    <font>
      <color rgb="FF6B6B6B"/>
    </font>
    <font>
      <b/>
      <color rgb="FFFFFFFF"/>
    </font>
    <font>
      <b/>
      <color rgb="FF121316"/>
    </font>
    <font>
      <b/>
      <color rgb="FFB42318"/>
    </font>
    <font>
      <i/>
      <color rgb="FF6B6B6B"/>
    </font>
  </fonts>
  <fills count="5">
    <fill>
      <patternFill patternType="none"/>
    </fill>
    <fill>
      <patternFill patternType="gray125"/>
    </fill>
    <fill>
      <patternFill patternType="solid">
        <fgColor rgb="FFF1F8D0"/>
      </patternFill>
    </fill>
    <fill>
      <patternFill patternType="solid">
        <fgColor rgb="FF121316"/>
      </patternFill>
    </fill>
    <fill>
      <patternFill patternType="solid">
        <fgColor rgb="FFF2F2EE"/>
      </patternFill>
    </fill>
  </fills>
  <borders count="1">
    <border>
      <left/>
      <right/>
      <top/>
      <bottom/>
      <diagonal/>
    </border>
  </borders>
  <cellStyleXfs count="1">
    <xf numFmtId="0" fontId="0" fillId="0" borderId="0"/>
  </cellStyleXfs>
  <cellXfs count="23">
    <xf numFmtId="0" fontId="0" fillId="0" borderId="0" xfId="0"/>
    <xf numFmtId="0" fontId="1" fillId="0" borderId="0" xfId="0" applyFont="1"/>
    <xf numFmtId="0" fontId="2" fillId="0" borderId="0" xfId="0" applyFont="1"/>
    <xf numFmtId="0" fontId="3" fillId="0" borderId="0" xfId="0" applyFont="1" applyAlignment="1">
      <alignment vertical="top" wrapText="1"/>
    </xf>
    <xf numFmtId="0" fontId="0" fillId="0" borderId="0" xfId="0" applyAlignment="1">
      <alignment vertical="top" wrapText="1"/>
    </xf>
    <xf numFmtId="0" fontId="0" fillId="2" borderId="0" xfId="0" applyFill="1"/>
    <xf numFmtId="0" fontId="4" fillId="0" borderId="0" xfId="0" applyFont="1" applyAlignment="1">
      <alignment wrapText="1"/>
    </xf>
    <xf numFmtId="9" fontId="0" fillId="2" borderId="0" xfId="0" applyNumberFormat="1" applyFill="1"/>
    <xf numFmtId="0" fontId="5" fillId="3" borderId="0" xfId="0" applyFont="1" applyFill="1" applyAlignment="1">
      <alignment vertical="center" wrapText="1"/>
    </xf>
    <xf numFmtId="164" fontId="0" fillId="2" borderId="0" xfId="0" applyNumberFormat="1" applyFill="1"/>
    <xf numFmtId="0" fontId="6" fillId="4" borderId="0" xfId="0" applyFont="1" applyFill="1"/>
    <xf numFmtId="0" fontId="0" fillId="4" borderId="0" xfId="0" applyFill="1"/>
    <xf numFmtId="3" fontId="0" fillId="2" borderId="0" xfId="0" applyNumberFormat="1" applyFill="1"/>
    <xf numFmtId="0" fontId="3" fillId="0" borderId="0" xfId="0" applyFont="1"/>
    <xf numFmtId="165" fontId="0" fillId="0" borderId="0" xfId="0" applyNumberFormat="1"/>
    <xf numFmtId="165" fontId="3" fillId="0" borderId="0" xfId="0" applyNumberFormat="1" applyFont="1"/>
    <xf numFmtId="166" fontId="0" fillId="2" borderId="0" xfId="0" applyNumberFormat="1" applyFill="1"/>
    <xf numFmtId="4" fontId="0" fillId="0" borderId="0" xfId="0" applyNumberFormat="1"/>
    <xf numFmtId="1" fontId="0" fillId="0" borderId="0" xfId="0" applyNumberFormat="1"/>
    <xf numFmtId="165" fontId="0" fillId="2" borderId="0" xfId="0" applyNumberFormat="1" applyFill="1"/>
    <xf numFmtId="167" fontId="0" fillId="0" borderId="0" xfId="0" applyNumberFormat="1"/>
    <xf numFmtId="165" fontId="7" fillId="0" borderId="0" xfId="0" applyNumberFormat="1" applyFont="1"/>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F850"/>
  </sheetPr>
  <dimension ref="A1:A20"/>
  <sheetViews>
    <sheetView workbookViewId="0" showGridLines="0"/>
  </sheetViews>
  <sheetFormatPr defaultRowHeight="15" outlineLevelRow="0" outlineLevelCol="0" x14ac:dyDescent="55"/>
  <cols>
    <col min="1" max="1" width="110" customWidth="1"/>
  </cols>
  <sheetData>
    <row r="1" spans="1:1" x14ac:dyDescent="0.25">
      <c r="A1" s="1" t="s">
        <v>0</v>
      </c>
    </row>
    <row r="2" spans="1:1" x14ac:dyDescent="0.25">
      <c r="A2" s="2" t="s">
        <v>1</v>
      </c>
    </row>
    <row r="4" spans="1:1" x14ac:dyDescent="0.25">
      <c r="A4" s="3" t="s">
        <v>2</v>
      </c>
    </row>
    <row r="5" spans="1:1" x14ac:dyDescent="0.25">
      <c r="A5" s="4" t="s">
        <v>3</v>
      </c>
    </row>
    <row r="6" spans="1:1" x14ac:dyDescent="0.25">
      <c r="A6" s="4" t="s">
        <v>4</v>
      </c>
    </row>
    <row r="7" spans="1:1" x14ac:dyDescent="0.25">
      <c r="A7" s="4" t="s">
        <v>5</v>
      </c>
    </row>
    <row r="8" spans="1:1" x14ac:dyDescent="0.25">
      <c r="A8" s="4" t="s">
        <v>6</v>
      </c>
    </row>
    <row r="9" spans="1:1" x14ac:dyDescent="0.25">
      <c r="A9" s="4" t="s">
        <v>7</v>
      </c>
    </row>
    <row r="10" spans="1:1" x14ac:dyDescent="0.25">
      <c r="A10" s="4" t="s">
        <v>8</v>
      </c>
    </row>
    <row r="11" spans="1:1" x14ac:dyDescent="0.25">
      <c r="A11" s="4" t="s">
        <v>9</v>
      </c>
    </row>
    <row r="12" spans="1:1" x14ac:dyDescent="0.25">
      <c r="A12" s="4" t="s">
        <v>10</v>
      </c>
    </row>
    <row r="13" spans="1:1" x14ac:dyDescent="0.25">
      <c r="A13" s="3" t="s">
        <v>11</v>
      </c>
    </row>
    <row r="14" spans="1:1" x14ac:dyDescent="0.25">
      <c r="A14" s="4" t="s">
        <v>12</v>
      </c>
    </row>
    <row r="15" spans="1:1" x14ac:dyDescent="0.25">
      <c r="A15" s="4" t="s">
        <v>13</v>
      </c>
    </row>
    <row r="16" spans="1:1" x14ac:dyDescent="0.25">
      <c r="A16" s="4" t="s">
        <v>14</v>
      </c>
    </row>
    <row r="17" spans="1:1" x14ac:dyDescent="0.25">
      <c r="A17" s="4" t="s">
        <v>15</v>
      </c>
    </row>
    <row r="18" spans="1:1" x14ac:dyDescent="0.25">
      <c r="A18" s="4" t="s">
        <v>16</v>
      </c>
    </row>
    <row r="19" spans="1:1" x14ac:dyDescent="0.25">
      <c r="A19" s="4" t="s">
        <v>10</v>
      </c>
    </row>
    <row r="20" spans="1:1" x14ac:dyDescent="0.25">
      <c r="A20" s="4" t="s">
        <v>17</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21316"/>
  </sheetPr>
  <dimension ref="A1:C9"/>
  <sheetViews>
    <sheetView workbookViewId="0" showGridLines="0"/>
  </sheetViews>
  <sheetFormatPr defaultRowHeight="15" outlineLevelRow="0" outlineLevelCol="0" x14ac:dyDescent="55"/>
  <cols>
    <col min="1" max="1" width="52" customWidth="1"/>
    <col min="2" max="2" width="16" customWidth="1"/>
    <col min="3" max="3" width="60" customWidth="1"/>
  </cols>
  <sheetData>
    <row r="1" spans="1:1" x14ac:dyDescent="0.25">
      <c r="A1" s="1" t="s">
        <v>18</v>
      </c>
    </row>
    <row r="2" spans="1:1" x14ac:dyDescent="0.25">
      <c r="A2" s="2" t="s">
        <v>19</v>
      </c>
    </row>
    <row r="4" spans="1:3" x14ac:dyDescent="0.25">
      <c r="A4" t="s">
        <v>20</v>
      </c>
      <c r="B4" s="5" t="s">
        <v>21</v>
      </c>
      <c r="C4" s="6" t="s">
        <v>22</v>
      </c>
    </row>
    <row r="5" spans="1:3" x14ac:dyDescent="0.25">
      <c r="A5" t="s">
        <v>23</v>
      </c>
      <c r="B5" s="5">
        <v>240</v>
      </c>
      <c r="C5" s="6" t="s">
        <v>24</v>
      </c>
    </row>
    <row r="6" spans="1:3" x14ac:dyDescent="0.25">
      <c r="A6" t="s">
        <v>25</v>
      </c>
      <c r="B6" s="5">
        <v>60</v>
      </c>
      <c r="C6" s="6" t="s">
        <v>26</v>
      </c>
    </row>
    <row r="7" spans="1:3" x14ac:dyDescent="0.25">
      <c r="A7" t="s">
        <v>27</v>
      </c>
      <c r="B7" s="7">
        <v>0.05</v>
      </c>
      <c r="C7" s="6" t="s">
        <v>28</v>
      </c>
    </row>
    <row r="8" spans="1:3" x14ac:dyDescent="0.25">
      <c r="A8" t="s">
        <v>29</v>
      </c>
      <c r="B8" s="5">
        <v>45</v>
      </c>
      <c r="C8" s="6" t="s">
        <v>30</v>
      </c>
    </row>
    <row r="9" spans="1:3" x14ac:dyDescent="0.25">
      <c r="A9" t="s">
        <v>31</v>
      </c>
      <c r="B9" s="5">
        <v>52</v>
      </c>
      <c r="C9" s="6" t="s">
        <v>32</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21316"/>
  </sheetPr>
  <dimension ref="A1:H14"/>
  <sheetViews>
    <sheetView workbookViewId="0" showGridLines="0"/>
  </sheetViews>
  <sheetFormatPr defaultRowHeight="15" outlineLevelRow="0" outlineLevelCol="0" x14ac:dyDescent="55"/>
  <cols>
    <col min="1" max="1" width="40" customWidth="1"/>
    <col min="2" max="2" width="18" customWidth="1"/>
    <col min="3" max="3" width="12" customWidth="1"/>
    <col min="4" max="7" width="10" customWidth="1"/>
    <col min="8" max="8" width="48" customWidth="1"/>
  </cols>
  <sheetData>
    <row r="1" spans="1:1" x14ac:dyDescent="0.25">
      <c r="A1" s="1" t="s">
        <v>33</v>
      </c>
    </row>
    <row r="2" spans="1:1" x14ac:dyDescent="0.25">
      <c r="A2" s="2" t="s">
        <v>34</v>
      </c>
    </row>
    <row r="4" ht="22" customHeight="1" spans="1:8" x14ac:dyDescent="0.25">
      <c r="A4" s="8" t="s">
        <v>35</v>
      </c>
      <c r="B4" s="8" t="s">
        <v>36</v>
      </c>
      <c r="C4" s="8" t="s">
        <v>37</v>
      </c>
      <c r="D4" s="8" t="s">
        <v>38</v>
      </c>
      <c r="E4" s="8" t="s">
        <v>39</v>
      </c>
      <c r="F4" s="8" t="s">
        <v>40</v>
      </c>
      <c r="G4" s="8" t="s">
        <v>41</v>
      </c>
      <c r="H4" s="8" t="s">
        <v>42</v>
      </c>
    </row>
    <row r="5" spans="1:8" x14ac:dyDescent="0.25">
      <c r="A5" s="5" t="s">
        <v>43</v>
      </c>
      <c r="B5" s="5" t="s">
        <v>44</v>
      </c>
      <c r="C5" s="5">
        <v>7.9</v>
      </c>
      <c r="D5" s="5">
        <v>1.7</v>
      </c>
      <c r="E5" s="5">
        <v>1.9</v>
      </c>
      <c r="F5" s="5">
        <v>2.1</v>
      </c>
      <c r="G5" s="5">
        <v>2.2</v>
      </c>
      <c r="H5" s="5" t="s">
        <v>45</v>
      </c>
    </row>
    <row r="6" spans="1:8" x14ac:dyDescent="0.25">
      <c r="A6" s="5" t="s">
        <v>46</v>
      </c>
      <c r="B6" s="5" t="s">
        <v>47</v>
      </c>
      <c r="C6" s="5">
        <v>132</v>
      </c>
      <c r="D6" s="5">
        <v>30</v>
      </c>
      <c r="E6" s="5">
        <v>34</v>
      </c>
      <c r="F6" s="5">
        <v>34</v>
      </c>
      <c r="G6" s="5">
        <v>34</v>
      </c>
      <c r="H6" s="5" t="s">
        <v>48</v>
      </c>
    </row>
    <row r="7" spans="1:8" x14ac:dyDescent="0.25">
      <c r="A7" s="5" t="s">
        <v>49</v>
      </c>
      <c r="B7" s="5" t="s">
        <v>50</v>
      </c>
      <c r="C7" s="9">
        <v>0.73</v>
      </c>
      <c r="D7" s="9">
        <v>0.73</v>
      </c>
      <c r="E7" s="9">
        <v>0.73</v>
      </c>
      <c r="F7" s="9">
        <v>0.73</v>
      </c>
      <c r="G7" s="9">
        <v>0.73</v>
      </c>
      <c r="H7" s="5" t="s">
        <v>51</v>
      </c>
    </row>
    <row r="8" spans="1:8" x14ac:dyDescent="0.25">
      <c r="A8" s="5" t="s">
        <v>52</v>
      </c>
      <c r="B8" s="5" t="s">
        <v>53</v>
      </c>
      <c r="C8" s="9">
        <v>0.015</v>
      </c>
      <c r="D8" s="9">
        <v>0.018</v>
      </c>
      <c r="E8" s="9">
        <v>0.016</v>
      </c>
      <c r="F8" s="9">
        <v>0.015</v>
      </c>
      <c r="G8" s="9">
        <v>0.014</v>
      </c>
      <c r="H8" s="5" t="s">
        <v>54</v>
      </c>
    </row>
    <row r="9" spans="1:8" x14ac:dyDescent="0.25">
      <c r="A9" s="5" t="s">
        <v>55</v>
      </c>
      <c r="B9" s="5" t="s">
        <v>44</v>
      </c>
      <c r="C9" s="5" t="s">
        <v>56</v>
      </c>
      <c r="D9" s="5" t="s">
        <v>10</v>
      </c>
      <c r="E9" s="5" t="s">
        <v>10</v>
      </c>
      <c r="F9" s="5" t="s">
        <v>10</v>
      </c>
      <c r="G9" s="5" t="s">
        <v>10</v>
      </c>
      <c r="H9" s="5" t="s">
        <v>57</v>
      </c>
    </row>
    <row r="10" spans="1:8" x14ac:dyDescent="0.25">
      <c r="A10" s="5"/>
      <c r="B10" s="5"/>
      <c r="C10" s="5"/>
      <c r="D10" s="5"/>
      <c r="E10" s="5"/>
      <c r="F10" s="5"/>
      <c r="G10" s="5"/>
      <c r="H10" s="5"/>
    </row>
    <row r="11" spans="1:8" x14ac:dyDescent="0.25">
      <c r="A11" s="5"/>
      <c r="B11" s="5"/>
      <c r="C11" s="5"/>
      <c r="D11" s="5"/>
      <c r="E11" s="5"/>
      <c r="F11" s="5"/>
      <c r="G11" s="5"/>
      <c r="H11" s="5"/>
    </row>
    <row r="12" spans="1:8" x14ac:dyDescent="0.25">
      <c r="A12" s="5"/>
      <c r="B12" s="5"/>
      <c r="C12" s="5"/>
      <c r="D12" s="5"/>
      <c r="E12" s="5"/>
      <c r="F12" s="5"/>
      <c r="G12" s="5"/>
      <c r="H12" s="5"/>
    </row>
    <row r="13" spans="1:8" x14ac:dyDescent="0.25">
      <c r="A13" s="5"/>
      <c r="B13" s="5"/>
      <c r="C13" s="5"/>
      <c r="D13" s="5"/>
      <c r="E13" s="5"/>
      <c r="F13" s="5"/>
      <c r="G13" s="5"/>
      <c r="H13" s="5"/>
    </row>
    <row r="14" spans="1:8" x14ac:dyDescent="0.25">
      <c r="A14" s="5"/>
      <c r="B14" s="5"/>
      <c r="C14" s="5"/>
      <c r="D14" s="5"/>
      <c r="E14" s="5"/>
      <c r="F14" s="5"/>
      <c r="G14" s="5"/>
      <c r="H14" s="5"/>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21316"/>
  </sheetPr>
  <dimension ref="A1:O25"/>
  <sheetViews>
    <sheetView workbookViewId="0" showGridLines="0">
      <pane xSplit="2" ySplit="4" topLeftCell="C5" activePane="bottomRight" state="frozen"/>
      <selection pane="bottomRight"/>
    </sheetView>
  </sheetViews>
  <sheetFormatPr defaultRowHeight="15" outlineLevelRow="0" outlineLevelCol="0" x14ac:dyDescent="55"/>
  <cols>
    <col min="1" max="1" width="40" customWidth="1"/>
    <col min="2" max="2" width="14" customWidth="1"/>
    <col min="3" max="14" width="10" customWidth="1"/>
    <col min="15" max="15" width="11" customWidth="1"/>
  </cols>
  <sheetData>
    <row r="1" spans="1:1" x14ac:dyDescent="0.25">
      <c r="A1" s="1" t="s">
        <v>58</v>
      </c>
    </row>
    <row r="2" spans="1:1" x14ac:dyDescent="0.25">
      <c r="A2" s="2" t="s">
        <v>59</v>
      </c>
    </row>
    <row r="4" ht="22" customHeight="1" spans="1:15" x14ac:dyDescent="0.25">
      <c r="A4" s="8" t="s">
        <v>60</v>
      </c>
      <c r="B4" s="8" t="s">
        <v>61</v>
      </c>
      <c r="C4" s="8" t="s">
        <v>62</v>
      </c>
      <c r="D4" s="8" t="s">
        <v>63</v>
      </c>
      <c r="E4" s="8" t="s">
        <v>64</v>
      </c>
      <c r="F4" s="8" t="s">
        <v>65</v>
      </c>
      <c r="G4" s="8" t="s">
        <v>66</v>
      </c>
      <c r="H4" s="8" t="s">
        <v>67</v>
      </c>
      <c r="I4" s="8" t="s">
        <v>68</v>
      </c>
      <c r="J4" s="8" t="s">
        <v>69</v>
      </c>
      <c r="K4" s="8" t="s">
        <v>70</v>
      </c>
      <c r="L4" s="8" t="s">
        <v>71</v>
      </c>
      <c r="M4" s="8" t="s">
        <v>72</v>
      </c>
      <c r="N4" s="8" t="s">
        <v>73</v>
      </c>
      <c r="O4" s="8" t="s">
        <v>74</v>
      </c>
    </row>
    <row r="5" spans="1:15" x14ac:dyDescent="0.25">
      <c r="A5" s="10" t="s">
        <v>75</v>
      </c>
      <c r="B5" s="11"/>
      <c r="C5" s="11"/>
      <c r="D5" s="11"/>
      <c r="E5" s="11"/>
      <c r="F5" s="11"/>
      <c r="G5" s="11"/>
      <c r="H5" s="11"/>
      <c r="I5" s="11"/>
      <c r="J5" s="11"/>
      <c r="K5" s="11"/>
      <c r="L5" s="11"/>
      <c r="M5" s="11"/>
      <c r="N5" s="11"/>
      <c r="O5" s="11"/>
    </row>
    <row r="6" spans="1:14" x14ac:dyDescent="0.25">
      <c r="A6" t="s">
        <v>76</v>
      </c>
      <c r="C6" s="12">
        <v>410</v>
      </c>
      <c r="D6" s="12">
        <v>422</v>
      </c>
      <c r="E6" s="12">
        <v>434</v>
      </c>
      <c r="F6" s="12">
        <v>446</v>
      </c>
      <c r="G6" s="12">
        <v>458</v>
      </c>
      <c r="H6" s="12">
        <v>470</v>
      </c>
      <c r="I6" s="12">
        <v>482</v>
      </c>
      <c r="J6" s="12">
        <v>494</v>
      </c>
      <c r="K6" s="12">
        <v>506</v>
      </c>
      <c r="L6" s="12">
        <v>518</v>
      </c>
      <c r="M6" s="12">
        <v>530</v>
      </c>
      <c r="N6" s="12">
        <v>542</v>
      </c>
    </row>
    <row r="7" spans="1:14" x14ac:dyDescent="0.25">
      <c r="A7" t="s">
        <v>77</v>
      </c>
      <c r="C7" s="12">
        <v>9500</v>
      </c>
      <c r="D7" s="12">
        <v>9500</v>
      </c>
      <c r="E7" s="12">
        <v>9500</v>
      </c>
      <c r="F7" s="12">
        <v>10260</v>
      </c>
      <c r="G7" s="12">
        <v>10260</v>
      </c>
      <c r="H7" s="12">
        <v>10260</v>
      </c>
      <c r="I7" s="12">
        <v>10260</v>
      </c>
      <c r="J7" s="12">
        <v>10260</v>
      </c>
      <c r="K7" s="12">
        <v>10260</v>
      </c>
      <c r="L7" s="12">
        <v>10260</v>
      </c>
      <c r="M7" s="12">
        <v>10260</v>
      </c>
      <c r="N7" s="12">
        <v>10260</v>
      </c>
    </row>
    <row r="8" spans="1:15" x14ac:dyDescent="0.25">
      <c r="A8" s="13" t="s">
        <v>78</v>
      </c>
      <c r="B8" s="7">
        <v>0.18</v>
      </c>
      <c r="C8" s="14">
        <f>C6*C7/100000</f>
      </c>
      <c r="D8" s="14">
        <f>D6*D7/100000</f>
      </c>
      <c r="E8" s="14">
        <f>E6*E7/100000</f>
      </c>
      <c r="F8" s="14">
        <f>F6*F7/100000</f>
      </c>
      <c r="G8" s="14">
        <f>G6*G7/100000</f>
      </c>
      <c r="H8" s="14">
        <f>H6*H7/100000</f>
      </c>
      <c r="I8" s="14">
        <f>I6*I7/100000</f>
      </c>
      <c r="J8" s="14">
        <f>J6*J7/100000</f>
      </c>
      <c r="K8" s="14">
        <f>K6*K7/100000</f>
      </c>
      <c r="L8" s="14">
        <f>L6*L7/100000</f>
      </c>
      <c r="M8" s="14">
        <f>M6*M7/100000</f>
      </c>
      <c r="N8" s="14">
        <f>N6*N7/100000</f>
      </c>
      <c r="O8" s="14">
        <f>SUM(C8:N8)</f>
      </c>
    </row>
    <row r="9" spans="1:15" x14ac:dyDescent="0.25">
      <c r="A9" t="s">
        <v>79</v>
      </c>
      <c r="C9" s="14">
        <f>C8*$B$8</f>
      </c>
      <c r="D9" s="14">
        <f>D8*$B$8</f>
      </c>
      <c r="E9" s="14">
        <f>E8*$B$8</f>
      </c>
      <c r="F9" s="14">
        <f>F8*$B$8</f>
      </c>
      <c r="G9" s="14">
        <f>G8*$B$8</f>
      </c>
      <c r="H9" s="14">
        <f>H8*$B$8</f>
      </c>
      <c r="I9" s="14">
        <f>I8*$B$8</f>
      </c>
      <c r="J9" s="14">
        <f>J8*$B$8</f>
      </c>
      <c r="K9" s="14">
        <f>K8*$B$8</f>
      </c>
      <c r="L9" s="14">
        <f>L8*$B$8</f>
      </c>
      <c r="M9" s="14">
        <f>M8*$B$8</f>
      </c>
      <c r="N9" s="14">
        <f>N8*$B$8</f>
      </c>
      <c r="O9" s="14">
        <f>SUM(C9:N9)</f>
      </c>
    </row>
    <row r="11" spans="1:15" x14ac:dyDescent="0.25">
      <c r="A11" s="10" t="s">
        <v>80</v>
      </c>
      <c r="B11" s="11"/>
      <c r="C11" s="11"/>
      <c r="D11" s="11"/>
      <c r="E11" s="11"/>
      <c r="F11" s="11"/>
      <c r="G11" s="11"/>
      <c r="H11" s="11"/>
      <c r="I11" s="11"/>
      <c r="J11" s="11"/>
      <c r="K11" s="11"/>
      <c r="L11" s="11"/>
      <c r="M11" s="11"/>
      <c r="N11" s="11"/>
      <c r="O11" s="11"/>
    </row>
    <row r="12" spans="1:14" x14ac:dyDescent="0.25">
      <c r="A12" t="s">
        <v>81</v>
      </c>
      <c r="C12" s="12">
        <v>6</v>
      </c>
      <c r="D12" s="12">
        <v>6</v>
      </c>
      <c r="E12" s="12">
        <v>7</v>
      </c>
      <c r="F12" s="12">
        <v>7</v>
      </c>
      <c r="G12" s="12">
        <v>7</v>
      </c>
      <c r="H12" s="12">
        <v>7</v>
      </c>
      <c r="I12" s="12">
        <v>8</v>
      </c>
      <c r="J12" s="12">
        <v>8</v>
      </c>
      <c r="K12" s="12">
        <v>8</v>
      </c>
      <c r="L12" s="12">
        <v>8</v>
      </c>
      <c r="M12" s="12">
        <v>9</v>
      </c>
      <c r="N12" s="12">
        <v>9</v>
      </c>
    </row>
    <row r="13" spans="1:14" x14ac:dyDescent="0.25">
      <c r="A13" t="s">
        <v>77</v>
      </c>
      <c r="C13" s="12">
        <v>120000</v>
      </c>
      <c r="D13" s="12">
        <v>120000</v>
      </c>
      <c r="E13" s="12">
        <v>120000</v>
      </c>
      <c r="F13" s="12">
        <v>120000</v>
      </c>
      <c r="G13" s="12">
        <v>120000</v>
      </c>
      <c r="H13" s="12">
        <v>120000</v>
      </c>
      <c r="I13" s="12">
        <v>120000</v>
      </c>
      <c r="J13" s="12">
        <v>120000</v>
      </c>
      <c r="K13" s="12">
        <v>120000</v>
      </c>
      <c r="L13" s="12">
        <v>120000</v>
      </c>
      <c r="M13" s="12">
        <v>120000</v>
      </c>
      <c r="N13" s="12">
        <v>120000</v>
      </c>
    </row>
    <row r="14" spans="1:15" x14ac:dyDescent="0.25">
      <c r="A14" s="13" t="s">
        <v>82</v>
      </c>
      <c r="B14" s="7">
        <v>0.45</v>
      </c>
      <c r="C14" s="14">
        <f>C12*C13/100000</f>
      </c>
      <c r="D14" s="14">
        <f>D12*D13/100000</f>
      </c>
      <c r="E14" s="14">
        <f>E12*E13/100000</f>
      </c>
      <c r="F14" s="14">
        <f>F12*F13/100000</f>
      </c>
      <c r="G14" s="14">
        <f>G12*G13/100000</f>
      </c>
      <c r="H14" s="14">
        <f>H12*H13/100000</f>
      </c>
      <c r="I14" s="14">
        <f>I12*I13/100000</f>
      </c>
      <c r="J14" s="14">
        <f>J12*J13/100000</f>
      </c>
      <c r="K14" s="14">
        <f>K12*K13/100000</f>
      </c>
      <c r="L14" s="14">
        <f>L12*L13/100000</f>
      </c>
      <c r="M14" s="14">
        <f>M12*M13/100000</f>
      </c>
      <c r="N14" s="14">
        <f>N12*N13/100000</f>
      </c>
      <c r="O14" s="14">
        <f>SUM(C14:N14)</f>
      </c>
    </row>
    <row r="15" spans="1:15" x14ac:dyDescent="0.25">
      <c r="A15" t="s">
        <v>83</v>
      </c>
      <c r="C15" s="14">
        <f>C14*$B$14</f>
      </c>
      <c r="D15" s="14">
        <f>D14*$B$14</f>
      </c>
      <c r="E15" s="14">
        <f>E14*$B$14</f>
      </c>
      <c r="F15" s="14">
        <f>F14*$B$14</f>
      </c>
      <c r="G15" s="14">
        <f>G14*$B$14</f>
      </c>
      <c r="H15" s="14">
        <f>H14*$B$14</f>
      </c>
      <c r="I15" s="14">
        <f>I14*$B$14</f>
      </c>
      <c r="J15" s="14">
        <f>J14*$B$14</f>
      </c>
      <c r="K15" s="14">
        <f>K14*$B$14</f>
      </c>
      <c r="L15" s="14">
        <f>L14*$B$14</f>
      </c>
      <c r="M15" s="14">
        <f>M14*$B$14</f>
      </c>
      <c r="N15" s="14">
        <f>N14*$B$14</f>
      </c>
      <c r="O15" s="14">
        <f>SUM(C15:N15)</f>
      </c>
    </row>
    <row r="17" spans="1:15" x14ac:dyDescent="0.25">
      <c r="A17" s="10" t="s">
        <v>84</v>
      </c>
      <c r="B17" s="11"/>
      <c r="C17" s="11"/>
      <c r="D17" s="11"/>
      <c r="E17" s="11"/>
      <c r="F17" s="11"/>
      <c r="G17" s="11"/>
      <c r="H17" s="11"/>
      <c r="I17" s="11"/>
      <c r="J17" s="11"/>
      <c r="K17" s="11"/>
      <c r="L17" s="11"/>
      <c r="M17" s="11"/>
      <c r="N17" s="11"/>
      <c r="O17" s="11"/>
    </row>
    <row r="18" spans="1:14" x14ac:dyDescent="0.25">
      <c r="A18" t="s">
        <v>85</v>
      </c>
      <c r="C18" s="12">
        <v>300</v>
      </c>
      <c r="D18" s="12">
        <v>310</v>
      </c>
      <c r="E18" s="12">
        <v>320</v>
      </c>
      <c r="F18" s="12">
        <v>330</v>
      </c>
      <c r="G18" s="12">
        <v>340</v>
      </c>
      <c r="H18" s="12">
        <v>350</v>
      </c>
      <c r="I18" s="12">
        <v>360</v>
      </c>
      <c r="J18" s="12">
        <v>370</v>
      </c>
      <c r="K18" s="12">
        <v>380</v>
      </c>
      <c r="L18" s="12">
        <v>390</v>
      </c>
      <c r="M18" s="12">
        <v>400</v>
      </c>
      <c r="N18" s="12">
        <v>410</v>
      </c>
    </row>
    <row r="19" spans="1:14" x14ac:dyDescent="0.25">
      <c r="A19" t="s">
        <v>77</v>
      </c>
      <c r="C19" s="12">
        <v>2500</v>
      </c>
      <c r="D19" s="12">
        <v>2500</v>
      </c>
      <c r="E19" s="12">
        <v>2500</v>
      </c>
      <c r="F19" s="12">
        <v>2500</v>
      </c>
      <c r="G19" s="12">
        <v>2500</v>
      </c>
      <c r="H19" s="12">
        <v>2500</v>
      </c>
      <c r="I19" s="12">
        <v>2500</v>
      </c>
      <c r="J19" s="12">
        <v>2500</v>
      </c>
      <c r="K19" s="12">
        <v>2500</v>
      </c>
      <c r="L19" s="12">
        <v>2500</v>
      </c>
      <c r="M19" s="12">
        <v>2500</v>
      </c>
      <c r="N19" s="12">
        <v>2500</v>
      </c>
    </row>
    <row r="20" spans="1:15" x14ac:dyDescent="0.25">
      <c r="A20" s="13" t="s">
        <v>86</v>
      </c>
      <c r="B20" s="7">
        <v>0.55</v>
      </c>
      <c r="C20" s="14">
        <f>C18*C19/100000</f>
      </c>
      <c r="D20" s="14">
        <f>D18*D19/100000</f>
      </c>
      <c r="E20" s="14">
        <f>E18*E19/100000</f>
      </c>
      <c r="F20" s="14">
        <f>F18*F19/100000</f>
      </c>
      <c r="G20" s="14">
        <f>G18*G19/100000</f>
      </c>
      <c r="H20" s="14">
        <f>H18*H19/100000</f>
      </c>
      <c r="I20" s="14">
        <f>I18*I19/100000</f>
      </c>
      <c r="J20" s="14">
        <f>J18*J19/100000</f>
      </c>
      <c r="K20" s="14">
        <f>K18*K19/100000</f>
      </c>
      <c r="L20" s="14">
        <f>L18*L19/100000</f>
      </c>
      <c r="M20" s="14">
        <f>M18*M19/100000</f>
      </c>
      <c r="N20" s="14">
        <f>N18*N19/100000</f>
      </c>
      <c r="O20" s="14">
        <f>SUM(C20:N20)</f>
      </c>
    </row>
    <row r="21" spans="1:15" x14ac:dyDescent="0.25">
      <c r="A21" t="s">
        <v>87</v>
      </c>
      <c r="C21" s="14">
        <f>C20*$B$20</f>
      </c>
      <c r="D21" s="14">
        <f>D20*$B$20</f>
      </c>
      <c r="E21" s="14">
        <f>E20*$B$20</f>
      </c>
      <c r="F21" s="14">
        <f>F20*$B$20</f>
      </c>
      <c r="G21" s="14">
        <f>G20*$B$20</f>
      </c>
      <c r="H21" s="14">
        <f>H20*$B$20</f>
      </c>
      <c r="I21" s="14">
        <f>I20*$B$20</f>
      </c>
      <c r="J21" s="14">
        <f>J20*$B$20</f>
      </c>
      <c r="K21" s="14">
        <f>K20*$B$20</f>
      </c>
      <c r="L21" s="14">
        <f>L20*$B$20</f>
      </c>
      <c r="M21" s="14">
        <f>M20*$B$20</f>
      </c>
      <c r="N21" s="14">
        <f>N20*$B$20</f>
      </c>
      <c r="O21" s="14">
        <f>SUM(C21:N21)</f>
      </c>
    </row>
    <row r="23" spans="1:15" x14ac:dyDescent="0.25">
      <c r="A23" s="13" t="s">
        <v>88</v>
      </c>
      <c r="C23" s="15">
        <f>C8+C14+C20</f>
      </c>
      <c r="D23" s="15">
        <f>D8+D14+D20</f>
      </c>
      <c r="E23" s="15">
        <f>E8+E14+E20</f>
      </c>
      <c r="F23" s="15">
        <f>F8+F14+F20</f>
      </c>
      <c r="G23" s="15">
        <f>G8+G14+G20</f>
      </c>
      <c r="H23" s="15">
        <f>H8+H14+H20</f>
      </c>
      <c r="I23" s="15">
        <f>I8+I14+I20</f>
      </c>
      <c r="J23" s="15">
        <f>J8+J14+J20</f>
      </c>
      <c r="K23" s="15">
        <f>K8+K14+K20</f>
      </c>
      <c r="L23" s="15">
        <f>L8+L14+L20</f>
      </c>
      <c r="M23" s="15">
        <f>M8+M14+M20</f>
      </c>
      <c r="N23" s="15">
        <f>N8+N14+N20</f>
      </c>
      <c r="O23" s="15">
        <f>O8+O14+O20</f>
      </c>
    </row>
    <row r="24" spans="1:15" x14ac:dyDescent="0.25">
      <c r="A24" s="13" t="s">
        <v>89</v>
      </c>
      <c r="C24" s="15">
        <f>C9+C15+C21</f>
      </c>
      <c r="D24" s="15">
        <f>D9+D15+D21</f>
      </c>
      <c r="E24" s="15">
        <f>E9+E15+E21</f>
      </c>
      <c r="F24" s="15">
        <f>F9+F15+F21</f>
      </c>
      <c r="G24" s="15">
        <f>G9+G15+G21</f>
      </c>
      <c r="H24" s="15">
        <f>H9+H15+H21</f>
      </c>
      <c r="I24" s="15">
        <f>I9+I15+I21</f>
      </c>
      <c r="J24" s="15">
        <f>J9+J15+J21</f>
      </c>
      <c r="K24" s="15">
        <f>K9+K15+K21</f>
      </c>
      <c r="L24" s="15">
        <f>L9+L15+L21</f>
      </c>
      <c r="M24" s="15">
        <f>M9+M15+M21</f>
      </c>
      <c r="N24" s="15">
        <f>N9+N15+N21</f>
      </c>
      <c r="O24" s="15">
        <f>O9+O15+O21</f>
      </c>
    </row>
    <row r="25" spans="1:15" x14ac:dyDescent="0.25">
      <c r="A25" s="13" t="s">
        <v>90</v>
      </c>
      <c r="C25" s="15">
        <f>C23-C24</f>
      </c>
      <c r="D25" s="15">
        <f>D23-D24</f>
      </c>
      <c r="E25" s="15">
        <f>E23-E24</f>
      </c>
      <c r="F25" s="15">
        <f>F23-F24</f>
      </c>
      <c r="G25" s="15">
        <f>G23-G24</f>
      </c>
      <c r="H25" s="15">
        <f>H23-H24</f>
      </c>
      <c r="I25" s="15">
        <f>I23-I24</f>
      </c>
      <c r="J25" s="15">
        <f>J23-J24</f>
      </c>
      <c r="K25" s="15">
        <f>K23-K24</f>
      </c>
      <c r="L25" s="15">
        <f>L23-L24</f>
      </c>
      <c r="M25" s="15">
        <f>M23-M24</f>
      </c>
      <c r="N25" s="15">
        <f>N23-N24</f>
      </c>
      <c r="O25" s="15">
        <f>O23-O24</f>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21316"/>
  </sheetPr>
  <dimension ref="A1:R53"/>
  <sheetViews>
    <sheetView workbookViewId="0" showGridLines="0">
      <pane xSplit="5" ySplit="4" topLeftCell="F5" activePane="bottomRight" state="frozen"/>
      <selection pane="bottomRight"/>
    </sheetView>
  </sheetViews>
  <sheetFormatPr defaultRowHeight="15" outlineLevelRow="0" outlineLevelCol="0" x14ac:dyDescent="55"/>
  <cols>
    <col min="1" max="1" width="30" customWidth="1"/>
    <col min="2" max="2" width="16" customWidth="1"/>
    <col min="3" max="4" width="11" customWidth="1"/>
    <col min="5" max="5" width="13" customWidth="1"/>
    <col min="18" max="18" width="11" customWidth="1"/>
  </cols>
  <sheetData>
    <row r="1" spans="1:1" x14ac:dyDescent="0.25">
      <c r="A1" s="1" t="s">
        <v>91</v>
      </c>
    </row>
    <row r="2" spans="1:1" x14ac:dyDescent="0.25">
      <c r="A2" s="2" t="s">
        <v>92</v>
      </c>
    </row>
    <row r="4" ht="22" customHeight="1" spans="1:18" x14ac:dyDescent="0.25">
      <c r="A4" s="8" t="s">
        <v>93</v>
      </c>
      <c r="B4" s="8" t="s">
        <v>94</v>
      </c>
      <c r="C4" s="8" t="s">
        <v>95</v>
      </c>
      <c r="D4" s="8" t="s">
        <v>96</v>
      </c>
      <c r="E4" s="8" t="s">
        <v>97</v>
      </c>
      <c r="F4" s="8" t="s">
        <v>62</v>
      </c>
      <c r="G4" s="8" t="s">
        <v>63</v>
      </c>
      <c r="H4" s="8" t="s">
        <v>64</v>
      </c>
      <c r="I4" s="8" t="s">
        <v>65</v>
      </c>
      <c r="J4" s="8" t="s">
        <v>66</v>
      </c>
      <c r="K4" s="8" t="s">
        <v>67</v>
      </c>
      <c r="L4" s="8" t="s">
        <v>68</v>
      </c>
      <c r="M4" s="8" t="s">
        <v>69</v>
      </c>
      <c r="N4" s="8" t="s">
        <v>70</v>
      </c>
      <c r="O4" s="8" t="s">
        <v>71</v>
      </c>
      <c r="P4" s="8" t="s">
        <v>72</v>
      </c>
      <c r="Q4" s="8" t="s">
        <v>73</v>
      </c>
      <c r="R4" s="8" t="s">
        <v>74</v>
      </c>
    </row>
    <row r="5" spans="1:18" x14ac:dyDescent="0.25">
      <c r="A5" s="5" t="s">
        <v>98</v>
      </c>
      <c r="B5" s="5" t="s">
        <v>99</v>
      </c>
      <c r="C5" s="5">
        <v>1</v>
      </c>
      <c r="D5" s="5"/>
      <c r="E5" s="16">
        <v>36</v>
      </c>
      <c r="F5" s="17">
        <f>IF(OR($A5="",$E5="",$C5=""),0,IF(AND(1&gt;=$C5,OR($D5="",1&lt;=$D5)),$E5/12*(1+Settings!$B$7),0))</f>
      </c>
      <c r="G5" s="17">
        <f>IF(OR($A5="",$E5="",$C5=""),0,IF(AND(2&gt;=$C5,OR($D5="",2&lt;=$D5)),$E5/12*(1+Settings!$B$7),0))</f>
      </c>
      <c r="H5" s="17">
        <f>IF(OR($A5="",$E5="",$C5=""),0,IF(AND(3&gt;=$C5,OR($D5="",3&lt;=$D5)),$E5/12*(1+Settings!$B$7),0))</f>
      </c>
      <c r="I5" s="17">
        <f>IF(OR($A5="",$E5="",$C5=""),0,IF(AND(4&gt;=$C5,OR($D5="",4&lt;=$D5)),$E5/12*(1+Settings!$B$7),0))</f>
      </c>
      <c r="J5" s="17">
        <f>IF(OR($A5="",$E5="",$C5=""),0,IF(AND(5&gt;=$C5,OR($D5="",5&lt;=$D5)),$E5/12*(1+Settings!$B$7),0))</f>
      </c>
      <c r="K5" s="17">
        <f>IF(OR($A5="",$E5="",$C5=""),0,IF(AND(6&gt;=$C5,OR($D5="",6&lt;=$D5)),$E5/12*(1+Settings!$B$7),0))</f>
      </c>
      <c r="L5" s="17">
        <f>IF(OR($A5="",$E5="",$C5=""),0,IF(AND(7&gt;=$C5,OR($D5="",7&lt;=$D5)),$E5/12*(1+Settings!$B$7),0))</f>
      </c>
      <c r="M5" s="17">
        <f>IF(OR($A5="",$E5="",$C5=""),0,IF(AND(8&gt;=$C5,OR($D5="",8&lt;=$D5)),$E5/12*(1+Settings!$B$7),0))</f>
      </c>
      <c r="N5" s="17">
        <f>IF(OR($A5="",$E5="",$C5=""),0,IF(AND(9&gt;=$C5,OR($D5="",9&lt;=$D5)),$E5/12*(1+Settings!$B$7),0))</f>
      </c>
      <c r="O5" s="17">
        <f>IF(OR($A5="",$E5="",$C5=""),0,IF(AND(10&gt;=$C5,OR($D5="",10&lt;=$D5)),$E5/12*(1+Settings!$B$7),0))</f>
      </c>
      <c r="P5" s="17">
        <f>IF(OR($A5="",$E5="",$C5=""),0,IF(AND(11&gt;=$C5,OR($D5="",11&lt;=$D5)),$E5/12*(1+Settings!$B$7),0))</f>
      </c>
      <c r="Q5" s="17">
        <f>IF(OR($A5="",$E5="",$C5=""),0,IF(AND(12&gt;=$C5,OR($D5="",12&lt;=$D5)),$E5/12*(1+Settings!$B$7),0))</f>
      </c>
      <c r="R5" s="14">
        <f>SUM(F5:Q5)</f>
      </c>
    </row>
    <row r="6" spans="1:18" x14ac:dyDescent="0.25">
      <c r="A6" s="5" t="s">
        <v>100</v>
      </c>
      <c r="B6" s="5" t="s">
        <v>101</v>
      </c>
      <c r="C6" s="5">
        <v>1</v>
      </c>
      <c r="D6" s="5"/>
      <c r="E6" s="16">
        <v>36</v>
      </c>
      <c r="F6" s="17">
        <f>IF(OR($A6="",$E6="",$C6=""),0,IF(AND(1&gt;=$C6,OR($D6="",1&lt;=$D6)),$E6/12*(1+Settings!$B$7),0))</f>
      </c>
      <c r="G6" s="17">
        <f>IF(OR($A6="",$E6="",$C6=""),0,IF(AND(2&gt;=$C6,OR($D6="",2&lt;=$D6)),$E6/12*(1+Settings!$B$7),0))</f>
      </c>
      <c r="H6" s="17">
        <f>IF(OR($A6="",$E6="",$C6=""),0,IF(AND(3&gt;=$C6,OR($D6="",3&lt;=$D6)),$E6/12*(1+Settings!$B$7),0))</f>
      </c>
      <c r="I6" s="17">
        <f>IF(OR($A6="",$E6="",$C6=""),0,IF(AND(4&gt;=$C6,OR($D6="",4&lt;=$D6)),$E6/12*(1+Settings!$B$7),0))</f>
      </c>
      <c r="J6" s="17">
        <f>IF(OR($A6="",$E6="",$C6=""),0,IF(AND(5&gt;=$C6,OR($D6="",5&lt;=$D6)),$E6/12*(1+Settings!$B$7),0))</f>
      </c>
      <c r="K6" s="17">
        <f>IF(OR($A6="",$E6="",$C6=""),0,IF(AND(6&gt;=$C6,OR($D6="",6&lt;=$D6)),$E6/12*(1+Settings!$B$7),0))</f>
      </c>
      <c r="L6" s="17">
        <f>IF(OR($A6="",$E6="",$C6=""),0,IF(AND(7&gt;=$C6,OR($D6="",7&lt;=$D6)),$E6/12*(1+Settings!$B$7),0))</f>
      </c>
      <c r="M6" s="17">
        <f>IF(OR($A6="",$E6="",$C6=""),0,IF(AND(8&gt;=$C6,OR($D6="",8&lt;=$D6)),$E6/12*(1+Settings!$B$7),0))</f>
      </c>
      <c r="N6" s="17">
        <f>IF(OR($A6="",$E6="",$C6=""),0,IF(AND(9&gt;=$C6,OR($D6="",9&lt;=$D6)),$E6/12*(1+Settings!$B$7),0))</f>
      </c>
      <c r="O6" s="17">
        <f>IF(OR($A6="",$E6="",$C6=""),0,IF(AND(10&gt;=$C6,OR($D6="",10&lt;=$D6)),$E6/12*(1+Settings!$B$7),0))</f>
      </c>
      <c r="P6" s="17">
        <f>IF(OR($A6="",$E6="",$C6=""),0,IF(AND(11&gt;=$C6,OR($D6="",11&lt;=$D6)),$E6/12*(1+Settings!$B$7),0))</f>
      </c>
      <c r="Q6" s="17">
        <f>IF(OR($A6="",$E6="",$C6=""),0,IF(AND(12&gt;=$C6,OR($D6="",12&lt;=$D6)),$E6/12*(1+Settings!$B$7),0))</f>
      </c>
      <c r="R6" s="14">
        <f>SUM(F6:Q6)</f>
      </c>
    </row>
    <row r="7" spans="1:18" x14ac:dyDescent="0.25">
      <c r="A7" s="5" t="s">
        <v>102</v>
      </c>
      <c r="B7" s="5" t="s">
        <v>101</v>
      </c>
      <c r="C7" s="5">
        <v>1</v>
      </c>
      <c r="D7" s="5"/>
      <c r="E7" s="16">
        <v>42</v>
      </c>
      <c r="F7" s="17">
        <f>IF(OR($A7="",$E7="",$C7=""),0,IF(AND(1&gt;=$C7,OR($D7="",1&lt;=$D7)),$E7/12*(1+Settings!$B$7),0))</f>
      </c>
      <c r="G7" s="17">
        <f>IF(OR($A7="",$E7="",$C7=""),0,IF(AND(2&gt;=$C7,OR($D7="",2&lt;=$D7)),$E7/12*(1+Settings!$B$7),0))</f>
      </c>
      <c r="H7" s="17">
        <f>IF(OR($A7="",$E7="",$C7=""),0,IF(AND(3&gt;=$C7,OR($D7="",3&lt;=$D7)),$E7/12*(1+Settings!$B$7),0))</f>
      </c>
      <c r="I7" s="17">
        <f>IF(OR($A7="",$E7="",$C7=""),0,IF(AND(4&gt;=$C7,OR($D7="",4&lt;=$D7)),$E7/12*(1+Settings!$B$7),0))</f>
      </c>
      <c r="J7" s="17">
        <f>IF(OR($A7="",$E7="",$C7=""),0,IF(AND(5&gt;=$C7,OR($D7="",5&lt;=$D7)),$E7/12*(1+Settings!$B$7),0))</f>
      </c>
      <c r="K7" s="17">
        <f>IF(OR($A7="",$E7="",$C7=""),0,IF(AND(6&gt;=$C7,OR($D7="",6&lt;=$D7)),$E7/12*(1+Settings!$B$7),0))</f>
      </c>
      <c r="L7" s="17">
        <f>IF(OR($A7="",$E7="",$C7=""),0,IF(AND(7&gt;=$C7,OR($D7="",7&lt;=$D7)),$E7/12*(1+Settings!$B$7),0))</f>
      </c>
      <c r="M7" s="17">
        <f>IF(OR($A7="",$E7="",$C7=""),0,IF(AND(8&gt;=$C7,OR($D7="",8&lt;=$D7)),$E7/12*(1+Settings!$B$7),0))</f>
      </c>
      <c r="N7" s="17">
        <f>IF(OR($A7="",$E7="",$C7=""),0,IF(AND(9&gt;=$C7,OR($D7="",9&lt;=$D7)),$E7/12*(1+Settings!$B$7),0))</f>
      </c>
      <c r="O7" s="17">
        <f>IF(OR($A7="",$E7="",$C7=""),0,IF(AND(10&gt;=$C7,OR($D7="",10&lt;=$D7)),$E7/12*(1+Settings!$B$7),0))</f>
      </c>
      <c r="P7" s="17">
        <f>IF(OR($A7="",$E7="",$C7=""),0,IF(AND(11&gt;=$C7,OR($D7="",11&lt;=$D7)),$E7/12*(1+Settings!$B$7),0))</f>
      </c>
      <c r="Q7" s="17">
        <f>IF(OR($A7="",$E7="",$C7=""),0,IF(AND(12&gt;=$C7,OR($D7="",12&lt;=$D7)),$E7/12*(1+Settings!$B$7),0))</f>
      </c>
      <c r="R7" s="14">
        <f>SUM(F7:Q7)</f>
      </c>
    </row>
    <row r="8" spans="1:18" x14ac:dyDescent="0.25">
      <c r="A8" s="5" t="s">
        <v>103</v>
      </c>
      <c r="B8" s="5" t="s">
        <v>101</v>
      </c>
      <c r="C8" s="5">
        <v>1</v>
      </c>
      <c r="D8" s="5"/>
      <c r="E8" s="16">
        <v>28</v>
      </c>
      <c r="F8" s="17">
        <f>IF(OR($A8="",$E8="",$C8=""),0,IF(AND(1&gt;=$C8,OR($D8="",1&lt;=$D8)),$E8/12*(1+Settings!$B$7),0))</f>
      </c>
      <c r="G8" s="17">
        <f>IF(OR($A8="",$E8="",$C8=""),0,IF(AND(2&gt;=$C8,OR($D8="",2&lt;=$D8)),$E8/12*(1+Settings!$B$7),0))</f>
      </c>
      <c r="H8" s="17">
        <f>IF(OR($A8="",$E8="",$C8=""),0,IF(AND(3&gt;=$C8,OR($D8="",3&lt;=$D8)),$E8/12*(1+Settings!$B$7),0))</f>
      </c>
      <c r="I8" s="17">
        <f>IF(OR($A8="",$E8="",$C8=""),0,IF(AND(4&gt;=$C8,OR($D8="",4&lt;=$D8)),$E8/12*(1+Settings!$B$7),0))</f>
      </c>
      <c r="J8" s="17">
        <f>IF(OR($A8="",$E8="",$C8=""),0,IF(AND(5&gt;=$C8,OR($D8="",5&lt;=$D8)),$E8/12*(1+Settings!$B$7),0))</f>
      </c>
      <c r="K8" s="17">
        <f>IF(OR($A8="",$E8="",$C8=""),0,IF(AND(6&gt;=$C8,OR($D8="",6&lt;=$D8)),$E8/12*(1+Settings!$B$7),0))</f>
      </c>
      <c r="L8" s="17">
        <f>IF(OR($A8="",$E8="",$C8=""),0,IF(AND(7&gt;=$C8,OR($D8="",7&lt;=$D8)),$E8/12*(1+Settings!$B$7),0))</f>
      </c>
      <c r="M8" s="17">
        <f>IF(OR($A8="",$E8="",$C8=""),0,IF(AND(8&gt;=$C8,OR($D8="",8&lt;=$D8)),$E8/12*(1+Settings!$B$7),0))</f>
      </c>
      <c r="N8" s="17">
        <f>IF(OR($A8="",$E8="",$C8=""),0,IF(AND(9&gt;=$C8,OR($D8="",9&lt;=$D8)),$E8/12*(1+Settings!$B$7),0))</f>
      </c>
      <c r="O8" s="17">
        <f>IF(OR($A8="",$E8="",$C8=""),0,IF(AND(10&gt;=$C8,OR($D8="",10&lt;=$D8)),$E8/12*(1+Settings!$B$7),0))</f>
      </c>
      <c r="P8" s="17">
        <f>IF(OR($A8="",$E8="",$C8=""),0,IF(AND(11&gt;=$C8,OR($D8="",11&lt;=$D8)),$E8/12*(1+Settings!$B$7),0))</f>
      </c>
      <c r="Q8" s="17">
        <f>IF(OR($A8="",$E8="",$C8=""),0,IF(AND(12&gt;=$C8,OR($D8="",12&lt;=$D8)),$E8/12*(1+Settings!$B$7),0))</f>
      </c>
      <c r="R8" s="14">
        <f>SUM(F8:Q8)</f>
      </c>
    </row>
    <row r="9" spans="1:18" x14ac:dyDescent="0.25">
      <c r="A9" s="5" t="s">
        <v>103</v>
      </c>
      <c r="B9" s="5" t="s">
        <v>101</v>
      </c>
      <c r="C9" s="5">
        <v>1</v>
      </c>
      <c r="D9" s="5"/>
      <c r="E9" s="16">
        <v>26</v>
      </c>
      <c r="F9" s="17">
        <f>IF(OR($A9="",$E9="",$C9=""),0,IF(AND(1&gt;=$C9,OR($D9="",1&lt;=$D9)),$E9/12*(1+Settings!$B$7),0))</f>
      </c>
      <c r="G9" s="17">
        <f>IF(OR($A9="",$E9="",$C9=""),0,IF(AND(2&gt;=$C9,OR($D9="",2&lt;=$D9)),$E9/12*(1+Settings!$B$7),0))</f>
      </c>
      <c r="H9" s="17">
        <f>IF(OR($A9="",$E9="",$C9=""),0,IF(AND(3&gt;=$C9,OR($D9="",3&lt;=$D9)),$E9/12*(1+Settings!$B$7),0))</f>
      </c>
      <c r="I9" s="17">
        <f>IF(OR($A9="",$E9="",$C9=""),0,IF(AND(4&gt;=$C9,OR($D9="",4&lt;=$D9)),$E9/12*(1+Settings!$B$7),0))</f>
      </c>
      <c r="J9" s="17">
        <f>IF(OR($A9="",$E9="",$C9=""),0,IF(AND(5&gt;=$C9,OR($D9="",5&lt;=$D9)),$E9/12*(1+Settings!$B$7),0))</f>
      </c>
      <c r="K9" s="17">
        <f>IF(OR($A9="",$E9="",$C9=""),0,IF(AND(6&gt;=$C9,OR($D9="",6&lt;=$D9)),$E9/12*(1+Settings!$B$7),0))</f>
      </c>
      <c r="L9" s="17">
        <f>IF(OR($A9="",$E9="",$C9=""),0,IF(AND(7&gt;=$C9,OR($D9="",7&lt;=$D9)),$E9/12*(1+Settings!$B$7),0))</f>
      </c>
      <c r="M9" s="17">
        <f>IF(OR($A9="",$E9="",$C9=""),0,IF(AND(8&gt;=$C9,OR($D9="",8&lt;=$D9)),$E9/12*(1+Settings!$B$7),0))</f>
      </c>
      <c r="N9" s="17">
        <f>IF(OR($A9="",$E9="",$C9=""),0,IF(AND(9&gt;=$C9,OR($D9="",9&lt;=$D9)),$E9/12*(1+Settings!$B$7),0))</f>
      </c>
      <c r="O9" s="17">
        <f>IF(OR($A9="",$E9="",$C9=""),0,IF(AND(10&gt;=$C9,OR($D9="",10&lt;=$D9)),$E9/12*(1+Settings!$B$7),0))</f>
      </c>
      <c r="P9" s="17">
        <f>IF(OR($A9="",$E9="",$C9=""),0,IF(AND(11&gt;=$C9,OR($D9="",11&lt;=$D9)),$E9/12*(1+Settings!$B$7),0))</f>
      </c>
      <c r="Q9" s="17">
        <f>IF(OR($A9="",$E9="",$C9=""),0,IF(AND(12&gt;=$C9,OR($D9="",12&lt;=$D9)),$E9/12*(1+Settings!$B$7),0))</f>
      </c>
      <c r="R9" s="14">
        <f>SUM(F9:Q9)</f>
      </c>
    </row>
    <row r="10" spans="1:18" x14ac:dyDescent="0.25">
      <c r="A10" s="5" t="s">
        <v>104</v>
      </c>
      <c r="B10" s="5" t="s">
        <v>101</v>
      </c>
      <c r="C10" s="5">
        <v>1</v>
      </c>
      <c r="D10" s="5"/>
      <c r="E10" s="16">
        <v>16</v>
      </c>
      <c r="F10" s="17">
        <f>IF(OR($A10="",$E10="",$C10=""),0,IF(AND(1&gt;=$C10,OR($D10="",1&lt;=$D10)),$E10/12*(1+Settings!$B$7),0))</f>
      </c>
      <c r="G10" s="17">
        <f>IF(OR($A10="",$E10="",$C10=""),0,IF(AND(2&gt;=$C10,OR($D10="",2&lt;=$D10)),$E10/12*(1+Settings!$B$7),0))</f>
      </c>
      <c r="H10" s="17">
        <f>IF(OR($A10="",$E10="",$C10=""),0,IF(AND(3&gt;=$C10,OR($D10="",3&lt;=$D10)),$E10/12*(1+Settings!$B$7),0))</f>
      </c>
      <c r="I10" s="17">
        <f>IF(OR($A10="",$E10="",$C10=""),0,IF(AND(4&gt;=$C10,OR($D10="",4&lt;=$D10)),$E10/12*(1+Settings!$B$7),0))</f>
      </c>
      <c r="J10" s="17">
        <f>IF(OR($A10="",$E10="",$C10=""),0,IF(AND(5&gt;=$C10,OR($D10="",5&lt;=$D10)),$E10/12*(1+Settings!$B$7),0))</f>
      </c>
      <c r="K10" s="17">
        <f>IF(OR($A10="",$E10="",$C10=""),0,IF(AND(6&gt;=$C10,OR($D10="",6&lt;=$D10)),$E10/12*(1+Settings!$B$7),0))</f>
      </c>
      <c r="L10" s="17">
        <f>IF(OR($A10="",$E10="",$C10=""),0,IF(AND(7&gt;=$C10,OR($D10="",7&lt;=$D10)),$E10/12*(1+Settings!$B$7),0))</f>
      </c>
      <c r="M10" s="17">
        <f>IF(OR($A10="",$E10="",$C10=""),0,IF(AND(8&gt;=$C10,OR($D10="",8&lt;=$D10)),$E10/12*(1+Settings!$B$7),0))</f>
      </c>
      <c r="N10" s="17">
        <f>IF(OR($A10="",$E10="",$C10=""),0,IF(AND(9&gt;=$C10,OR($D10="",9&lt;=$D10)),$E10/12*(1+Settings!$B$7),0))</f>
      </c>
      <c r="O10" s="17">
        <f>IF(OR($A10="",$E10="",$C10=""),0,IF(AND(10&gt;=$C10,OR($D10="",10&lt;=$D10)),$E10/12*(1+Settings!$B$7),0))</f>
      </c>
      <c r="P10" s="17">
        <f>IF(OR($A10="",$E10="",$C10=""),0,IF(AND(11&gt;=$C10,OR($D10="",11&lt;=$D10)),$E10/12*(1+Settings!$B$7),0))</f>
      </c>
      <c r="Q10" s="17">
        <f>IF(OR($A10="",$E10="",$C10=""),0,IF(AND(12&gt;=$C10,OR($D10="",12&lt;=$D10)),$E10/12*(1+Settings!$B$7),0))</f>
      </c>
      <c r="R10" s="14">
        <f>SUM(F10:Q10)</f>
      </c>
    </row>
    <row r="11" spans="1:18" x14ac:dyDescent="0.25">
      <c r="A11" s="5" t="s">
        <v>104</v>
      </c>
      <c r="B11" s="5" t="s">
        <v>101</v>
      </c>
      <c r="C11" s="5">
        <v>1</v>
      </c>
      <c r="D11" s="5"/>
      <c r="E11" s="16">
        <v>15</v>
      </c>
      <c r="F11" s="17">
        <f>IF(OR($A11="",$E11="",$C11=""),0,IF(AND(1&gt;=$C11,OR($D11="",1&lt;=$D11)),$E11/12*(1+Settings!$B$7),0))</f>
      </c>
      <c r="G11" s="17">
        <f>IF(OR($A11="",$E11="",$C11=""),0,IF(AND(2&gt;=$C11,OR($D11="",2&lt;=$D11)),$E11/12*(1+Settings!$B$7),0))</f>
      </c>
      <c r="H11" s="17">
        <f>IF(OR($A11="",$E11="",$C11=""),0,IF(AND(3&gt;=$C11,OR($D11="",3&lt;=$D11)),$E11/12*(1+Settings!$B$7),0))</f>
      </c>
      <c r="I11" s="17">
        <f>IF(OR($A11="",$E11="",$C11=""),0,IF(AND(4&gt;=$C11,OR($D11="",4&lt;=$D11)),$E11/12*(1+Settings!$B$7),0))</f>
      </c>
      <c r="J11" s="17">
        <f>IF(OR($A11="",$E11="",$C11=""),0,IF(AND(5&gt;=$C11,OR($D11="",5&lt;=$D11)),$E11/12*(1+Settings!$B$7),0))</f>
      </c>
      <c r="K11" s="17">
        <f>IF(OR($A11="",$E11="",$C11=""),0,IF(AND(6&gt;=$C11,OR($D11="",6&lt;=$D11)),$E11/12*(1+Settings!$B$7),0))</f>
      </c>
      <c r="L11" s="17">
        <f>IF(OR($A11="",$E11="",$C11=""),0,IF(AND(7&gt;=$C11,OR($D11="",7&lt;=$D11)),$E11/12*(1+Settings!$B$7),0))</f>
      </c>
      <c r="M11" s="17">
        <f>IF(OR($A11="",$E11="",$C11=""),0,IF(AND(8&gt;=$C11,OR($D11="",8&lt;=$D11)),$E11/12*(1+Settings!$B$7),0))</f>
      </c>
      <c r="N11" s="17">
        <f>IF(OR($A11="",$E11="",$C11=""),0,IF(AND(9&gt;=$C11,OR($D11="",9&lt;=$D11)),$E11/12*(1+Settings!$B$7),0))</f>
      </c>
      <c r="O11" s="17">
        <f>IF(OR($A11="",$E11="",$C11=""),0,IF(AND(10&gt;=$C11,OR($D11="",10&lt;=$D11)),$E11/12*(1+Settings!$B$7),0))</f>
      </c>
      <c r="P11" s="17">
        <f>IF(OR($A11="",$E11="",$C11=""),0,IF(AND(11&gt;=$C11,OR($D11="",11&lt;=$D11)),$E11/12*(1+Settings!$B$7),0))</f>
      </c>
      <c r="Q11" s="17">
        <f>IF(OR($A11="",$E11="",$C11=""),0,IF(AND(12&gt;=$C11,OR($D11="",12&lt;=$D11)),$E11/12*(1+Settings!$B$7),0))</f>
      </c>
      <c r="R11" s="14">
        <f>SUM(F11:Q11)</f>
      </c>
    </row>
    <row r="12" spans="1:18" x14ac:dyDescent="0.25">
      <c r="A12" s="5" t="s">
        <v>104</v>
      </c>
      <c r="B12" s="5" t="s">
        <v>101</v>
      </c>
      <c r="C12" s="5">
        <v>1</v>
      </c>
      <c r="D12" s="5"/>
      <c r="E12" s="16">
        <v>14</v>
      </c>
      <c r="F12" s="17">
        <f>IF(OR($A12="",$E12="",$C12=""),0,IF(AND(1&gt;=$C12,OR($D12="",1&lt;=$D12)),$E12/12*(1+Settings!$B$7),0))</f>
      </c>
      <c r="G12" s="17">
        <f>IF(OR($A12="",$E12="",$C12=""),0,IF(AND(2&gt;=$C12,OR($D12="",2&lt;=$D12)),$E12/12*(1+Settings!$B$7),0))</f>
      </c>
      <c r="H12" s="17">
        <f>IF(OR($A12="",$E12="",$C12=""),0,IF(AND(3&gt;=$C12,OR($D12="",3&lt;=$D12)),$E12/12*(1+Settings!$B$7),0))</f>
      </c>
      <c r="I12" s="17">
        <f>IF(OR($A12="",$E12="",$C12=""),0,IF(AND(4&gt;=$C12,OR($D12="",4&lt;=$D12)),$E12/12*(1+Settings!$B$7),0))</f>
      </c>
      <c r="J12" s="17">
        <f>IF(OR($A12="",$E12="",$C12=""),0,IF(AND(5&gt;=$C12,OR($D12="",5&lt;=$D12)),$E12/12*(1+Settings!$B$7),0))</f>
      </c>
      <c r="K12" s="17">
        <f>IF(OR($A12="",$E12="",$C12=""),0,IF(AND(6&gt;=$C12,OR($D12="",6&lt;=$D12)),$E12/12*(1+Settings!$B$7),0))</f>
      </c>
      <c r="L12" s="17">
        <f>IF(OR($A12="",$E12="",$C12=""),0,IF(AND(7&gt;=$C12,OR($D12="",7&lt;=$D12)),$E12/12*(1+Settings!$B$7),0))</f>
      </c>
      <c r="M12" s="17">
        <f>IF(OR($A12="",$E12="",$C12=""),0,IF(AND(8&gt;=$C12,OR($D12="",8&lt;=$D12)),$E12/12*(1+Settings!$B$7),0))</f>
      </c>
      <c r="N12" s="17">
        <f>IF(OR($A12="",$E12="",$C12=""),0,IF(AND(9&gt;=$C12,OR($D12="",9&lt;=$D12)),$E12/12*(1+Settings!$B$7),0))</f>
      </c>
      <c r="O12" s="17">
        <f>IF(OR($A12="",$E12="",$C12=""),0,IF(AND(10&gt;=$C12,OR($D12="",10&lt;=$D12)),$E12/12*(1+Settings!$B$7),0))</f>
      </c>
      <c r="P12" s="17">
        <f>IF(OR($A12="",$E12="",$C12=""),0,IF(AND(11&gt;=$C12,OR($D12="",11&lt;=$D12)),$E12/12*(1+Settings!$B$7),0))</f>
      </c>
      <c r="Q12" s="17">
        <f>IF(OR($A12="",$E12="",$C12=""),0,IF(AND(12&gt;=$C12,OR($D12="",12&lt;=$D12)),$E12/12*(1+Settings!$B$7),0))</f>
      </c>
      <c r="R12" s="14">
        <f>SUM(F12:Q12)</f>
      </c>
    </row>
    <row r="13" spans="1:18" x14ac:dyDescent="0.25">
      <c r="A13" s="5" t="s">
        <v>105</v>
      </c>
      <c r="B13" s="5" t="s">
        <v>101</v>
      </c>
      <c r="C13" s="5">
        <v>1</v>
      </c>
      <c r="D13" s="5"/>
      <c r="E13" s="16">
        <v>10</v>
      </c>
      <c r="F13" s="17">
        <f>IF(OR($A13="",$E13="",$C13=""),0,IF(AND(1&gt;=$C13,OR($D13="",1&lt;=$D13)),$E13/12*(1+Settings!$B$7),0))</f>
      </c>
      <c r="G13" s="17">
        <f>IF(OR($A13="",$E13="",$C13=""),0,IF(AND(2&gt;=$C13,OR($D13="",2&lt;=$D13)),$E13/12*(1+Settings!$B$7),0))</f>
      </c>
      <c r="H13" s="17">
        <f>IF(OR($A13="",$E13="",$C13=""),0,IF(AND(3&gt;=$C13,OR($D13="",3&lt;=$D13)),$E13/12*(1+Settings!$B$7),0))</f>
      </c>
      <c r="I13" s="17">
        <f>IF(OR($A13="",$E13="",$C13=""),0,IF(AND(4&gt;=$C13,OR($D13="",4&lt;=$D13)),$E13/12*(1+Settings!$B$7),0))</f>
      </c>
      <c r="J13" s="17">
        <f>IF(OR($A13="",$E13="",$C13=""),0,IF(AND(5&gt;=$C13,OR($D13="",5&lt;=$D13)),$E13/12*(1+Settings!$B$7),0))</f>
      </c>
      <c r="K13" s="17">
        <f>IF(OR($A13="",$E13="",$C13=""),0,IF(AND(6&gt;=$C13,OR($D13="",6&lt;=$D13)),$E13/12*(1+Settings!$B$7),0))</f>
      </c>
      <c r="L13" s="17">
        <f>IF(OR($A13="",$E13="",$C13=""),0,IF(AND(7&gt;=$C13,OR($D13="",7&lt;=$D13)),$E13/12*(1+Settings!$B$7),0))</f>
      </c>
      <c r="M13" s="17">
        <f>IF(OR($A13="",$E13="",$C13=""),0,IF(AND(8&gt;=$C13,OR($D13="",8&lt;=$D13)),$E13/12*(1+Settings!$B$7),0))</f>
      </c>
      <c r="N13" s="17">
        <f>IF(OR($A13="",$E13="",$C13=""),0,IF(AND(9&gt;=$C13,OR($D13="",9&lt;=$D13)),$E13/12*(1+Settings!$B$7),0))</f>
      </c>
      <c r="O13" s="17">
        <f>IF(OR($A13="",$E13="",$C13=""),0,IF(AND(10&gt;=$C13,OR($D13="",10&lt;=$D13)),$E13/12*(1+Settings!$B$7),0))</f>
      </c>
      <c r="P13" s="17">
        <f>IF(OR($A13="",$E13="",$C13=""),0,IF(AND(11&gt;=$C13,OR($D13="",11&lt;=$D13)),$E13/12*(1+Settings!$B$7),0))</f>
      </c>
      <c r="Q13" s="17">
        <f>IF(OR($A13="",$E13="",$C13=""),0,IF(AND(12&gt;=$C13,OR($D13="",12&lt;=$D13)),$E13/12*(1+Settings!$B$7),0))</f>
      </c>
      <c r="R13" s="14">
        <f>SUM(F13:Q13)</f>
      </c>
    </row>
    <row r="14" spans="1:18" x14ac:dyDescent="0.25">
      <c r="A14" s="5" t="s">
        <v>47</v>
      </c>
      <c r="B14" s="5" t="s">
        <v>106</v>
      </c>
      <c r="C14" s="5">
        <v>1</v>
      </c>
      <c r="D14" s="5"/>
      <c r="E14" s="16">
        <v>38</v>
      </c>
      <c r="F14" s="17">
        <f>IF(OR($A14="",$E14="",$C14=""),0,IF(AND(1&gt;=$C14,OR($D14="",1&lt;=$D14)),$E14/12*(1+Settings!$B$7),0))</f>
      </c>
      <c r="G14" s="17">
        <f>IF(OR($A14="",$E14="",$C14=""),0,IF(AND(2&gt;=$C14,OR($D14="",2&lt;=$D14)),$E14/12*(1+Settings!$B$7),0))</f>
      </c>
      <c r="H14" s="17">
        <f>IF(OR($A14="",$E14="",$C14=""),0,IF(AND(3&gt;=$C14,OR($D14="",3&lt;=$D14)),$E14/12*(1+Settings!$B$7),0))</f>
      </c>
      <c r="I14" s="17">
        <f>IF(OR($A14="",$E14="",$C14=""),0,IF(AND(4&gt;=$C14,OR($D14="",4&lt;=$D14)),$E14/12*(1+Settings!$B$7),0))</f>
      </c>
      <c r="J14" s="17">
        <f>IF(OR($A14="",$E14="",$C14=""),0,IF(AND(5&gt;=$C14,OR($D14="",5&lt;=$D14)),$E14/12*(1+Settings!$B$7),0))</f>
      </c>
      <c r="K14" s="17">
        <f>IF(OR($A14="",$E14="",$C14=""),0,IF(AND(6&gt;=$C14,OR($D14="",6&lt;=$D14)),$E14/12*(1+Settings!$B$7),0))</f>
      </c>
      <c r="L14" s="17">
        <f>IF(OR($A14="",$E14="",$C14=""),0,IF(AND(7&gt;=$C14,OR($D14="",7&lt;=$D14)),$E14/12*(1+Settings!$B$7),0))</f>
      </c>
      <c r="M14" s="17">
        <f>IF(OR($A14="",$E14="",$C14=""),0,IF(AND(8&gt;=$C14,OR($D14="",8&lt;=$D14)),$E14/12*(1+Settings!$B$7),0))</f>
      </c>
      <c r="N14" s="17">
        <f>IF(OR($A14="",$E14="",$C14=""),0,IF(AND(9&gt;=$C14,OR($D14="",9&lt;=$D14)),$E14/12*(1+Settings!$B$7),0))</f>
      </c>
      <c r="O14" s="17">
        <f>IF(OR($A14="",$E14="",$C14=""),0,IF(AND(10&gt;=$C14,OR($D14="",10&lt;=$D14)),$E14/12*(1+Settings!$B$7),0))</f>
      </c>
      <c r="P14" s="17">
        <f>IF(OR($A14="",$E14="",$C14=""),0,IF(AND(11&gt;=$C14,OR($D14="",11&lt;=$D14)),$E14/12*(1+Settings!$B$7),0))</f>
      </c>
      <c r="Q14" s="17">
        <f>IF(OR($A14="",$E14="",$C14=""),0,IF(AND(12&gt;=$C14,OR($D14="",12&lt;=$D14)),$E14/12*(1+Settings!$B$7),0))</f>
      </c>
      <c r="R14" s="14">
        <f>SUM(F14:Q14)</f>
      </c>
    </row>
    <row r="15" spans="1:18" x14ac:dyDescent="0.25">
      <c r="A15" s="5" t="s">
        <v>107</v>
      </c>
      <c r="B15" s="5" t="s">
        <v>106</v>
      </c>
      <c r="C15" s="5">
        <v>1</v>
      </c>
      <c r="D15" s="5"/>
      <c r="E15" s="16">
        <v>14</v>
      </c>
      <c r="F15" s="17">
        <f>IF(OR($A15="",$E15="",$C15=""),0,IF(AND(1&gt;=$C15,OR($D15="",1&lt;=$D15)),$E15/12*(1+Settings!$B$7),0))</f>
      </c>
      <c r="G15" s="17">
        <f>IF(OR($A15="",$E15="",$C15=""),0,IF(AND(2&gt;=$C15,OR($D15="",2&lt;=$D15)),$E15/12*(1+Settings!$B$7),0))</f>
      </c>
      <c r="H15" s="17">
        <f>IF(OR($A15="",$E15="",$C15=""),0,IF(AND(3&gt;=$C15,OR($D15="",3&lt;=$D15)),$E15/12*(1+Settings!$B$7),0))</f>
      </c>
      <c r="I15" s="17">
        <f>IF(OR($A15="",$E15="",$C15=""),0,IF(AND(4&gt;=$C15,OR($D15="",4&lt;=$D15)),$E15/12*(1+Settings!$B$7),0))</f>
      </c>
      <c r="J15" s="17">
        <f>IF(OR($A15="",$E15="",$C15=""),0,IF(AND(5&gt;=$C15,OR($D15="",5&lt;=$D15)),$E15/12*(1+Settings!$B$7),0))</f>
      </c>
      <c r="K15" s="17">
        <f>IF(OR($A15="",$E15="",$C15=""),0,IF(AND(6&gt;=$C15,OR($D15="",6&lt;=$D15)),$E15/12*(1+Settings!$B$7),0))</f>
      </c>
      <c r="L15" s="17">
        <f>IF(OR($A15="",$E15="",$C15=""),0,IF(AND(7&gt;=$C15,OR($D15="",7&lt;=$D15)),$E15/12*(1+Settings!$B$7),0))</f>
      </c>
      <c r="M15" s="17">
        <f>IF(OR($A15="",$E15="",$C15=""),0,IF(AND(8&gt;=$C15,OR($D15="",8&lt;=$D15)),$E15/12*(1+Settings!$B$7),0))</f>
      </c>
      <c r="N15" s="17">
        <f>IF(OR($A15="",$E15="",$C15=""),0,IF(AND(9&gt;=$C15,OR($D15="",9&lt;=$D15)),$E15/12*(1+Settings!$B$7),0))</f>
      </c>
      <c r="O15" s="17">
        <f>IF(OR($A15="",$E15="",$C15=""),0,IF(AND(10&gt;=$C15,OR($D15="",10&lt;=$D15)),$E15/12*(1+Settings!$B$7),0))</f>
      </c>
      <c r="P15" s="17">
        <f>IF(OR($A15="",$E15="",$C15=""),0,IF(AND(11&gt;=$C15,OR($D15="",11&lt;=$D15)),$E15/12*(1+Settings!$B$7),0))</f>
      </c>
      <c r="Q15" s="17">
        <f>IF(OR($A15="",$E15="",$C15=""),0,IF(AND(12&gt;=$C15,OR($D15="",12&lt;=$D15)),$E15/12*(1+Settings!$B$7),0))</f>
      </c>
      <c r="R15" s="14">
        <f>SUM(F15:Q15)</f>
      </c>
    </row>
    <row r="16" spans="1:18" x14ac:dyDescent="0.25">
      <c r="A16" s="5" t="s">
        <v>107</v>
      </c>
      <c r="B16" s="5" t="s">
        <v>106</v>
      </c>
      <c r="C16" s="5">
        <v>1</v>
      </c>
      <c r="D16" s="5">
        <v>7</v>
      </c>
      <c r="E16" s="16">
        <v>13</v>
      </c>
      <c r="F16" s="17">
        <f>IF(OR($A16="",$E16="",$C16=""),0,IF(AND(1&gt;=$C16,OR($D16="",1&lt;=$D16)),$E16/12*(1+Settings!$B$7),0))</f>
      </c>
      <c r="G16" s="17">
        <f>IF(OR($A16="",$E16="",$C16=""),0,IF(AND(2&gt;=$C16,OR($D16="",2&lt;=$D16)),$E16/12*(1+Settings!$B$7),0))</f>
      </c>
      <c r="H16" s="17">
        <f>IF(OR($A16="",$E16="",$C16=""),0,IF(AND(3&gt;=$C16,OR($D16="",3&lt;=$D16)),$E16/12*(1+Settings!$B$7),0))</f>
      </c>
      <c r="I16" s="17">
        <f>IF(OR($A16="",$E16="",$C16=""),0,IF(AND(4&gt;=$C16,OR($D16="",4&lt;=$D16)),$E16/12*(1+Settings!$B$7),0))</f>
      </c>
      <c r="J16" s="17">
        <f>IF(OR($A16="",$E16="",$C16=""),0,IF(AND(5&gt;=$C16,OR($D16="",5&lt;=$D16)),$E16/12*(1+Settings!$B$7),0))</f>
      </c>
      <c r="K16" s="17">
        <f>IF(OR($A16="",$E16="",$C16=""),0,IF(AND(6&gt;=$C16,OR($D16="",6&lt;=$D16)),$E16/12*(1+Settings!$B$7),0))</f>
      </c>
      <c r="L16" s="17">
        <f>IF(OR($A16="",$E16="",$C16=""),0,IF(AND(7&gt;=$C16,OR($D16="",7&lt;=$D16)),$E16/12*(1+Settings!$B$7),0))</f>
      </c>
      <c r="M16" s="17">
        <f>IF(OR($A16="",$E16="",$C16=""),0,IF(AND(8&gt;=$C16,OR($D16="",8&lt;=$D16)),$E16/12*(1+Settings!$B$7),0))</f>
      </c>
      <c r="N16" s="17">
        <f>IF(OR($A16="",$E16="",$C16=""),0,IF(AND(9&gt;=$C16,OR($D16="",9&lt;=$D16)),$E16/12*(1+Settings!$B$7),0))</f>
      </c>
      <c r="O16" s="17">
        <f>IF(OR($A16="",$E16="",$C16=""),0,IF(AND(10&gt;=$C16,OR($D16="",10&lt;=$D16)),$E16/12*(1+Settings!$B$7),0))</f>
      </c>
      <c r="P16" s="17">
        <f>IF(OR($A16="",$E16="",$C16=""),0,IF(AND(11&gt;=$C16,OR($D16="",11&lt;=$D16)),$E16/12*(1+Settings!$B$7),0))</f>
      </c>
      <c r="Q16" s="17">
        <f>IF(OR($A16="",$E16="",$C16=""),0,IF(AND(12&gt;=$C16,OR($D16="",12&lt;=$D16)),$E16/12*(1+Settings!$B$7),0))</f>
      </c>
      <c r="R16" s="14">
        <f>SUM(F16:Q16)</f>
      </c>
    </row>
    <row r="17" spans="1:18" x14ac:dyDescent="0.25">
      <c r="A17" s="5" t="s">
        <v>108</v>
      </c>
      <c r="B17" s="5" t="s">
        <v>106</v>
      </c>
      <c r="C17" s="5">
        <v>1</v>
      </c>
      <c r="D17" s="5"/>
      <c r="E17" s="16">
        <v>7</v>
      </c>
      <c r="F17" s="17">
        <f>IF(OR($A17="",$E17="",$C17=""),0,IF(AND(1&gt;=$C17,OR($D17="",1&lt;=$D17)),$E17/12*(1+Settings!$B$7),0))</f>
      </c>
      <c r="G17" s="17">
        <f>IF(OR($A17="",$E17="",$C17=""),0,IF(AND(2&gt;=$C17,OR($D17="",2&lt;=$D17)),$E17/12*(1+Settings!$B$7),0))</f>
      </c>
      <c r="H17" s="17">
        <f>IF(OR($A17="",$E17="",$C17=""),0,IF(AND(3&gt;=$C17,OR($D17="",3&lt;=$D17)),$E17/12*(1+Settings!$B$7),0))</f>
      </c>
      <c r="I17" s="17">
        <f>IF(OR($A17="",$E17="",$C17=""),0,IF(AND(4&gt;=$C17,OR($D17="",4&lt;=$D17)),$E17/12*(1+Settings!$B$7),0))</f>
      </c>
      <c r="J17" s="17">
        <f>IF(OR($A17="",$E17="",$C17=""),0,IF(AND(5&gt;=$C17,OR($D17="",5&lt;=$D17)),$E17/12*(1+Settings!$B$7),0))</f>
      </c>
      <c r="K17" s="17">
        <f>IF(OR($A17="",$E17="",$C17=""),0,IF(AND(6&gt;=$C17,OR($D17="",6&lt;=$D17)),$E17/12*(1+Settings!$B$7),0))</f>
      </c>
      <c r="L17" s="17">
        <f>IF(OR($A17="",$E17="",$C17=""),0,IF(AND(7&gt;=$C17,OR($D17="",7&lt;=$D17)),$E17/12*(1+Settings!$B$7),0))</f>
      </c>
      <c r="M17" s="17">
        <f>IF(OR($A17="",$E17="",$C17=""),0,IF(AND(8&gt;=$C17,OR($D17="",8&lt;=$D17)),$E17/12*(1+Settings!$B$7),0))</f>
      </c>
      <c r="N17" s="17">
        <f>IF(OR($A17="",$E17="",$C17=""),0,IF(AND(9&gt;=$C17,OR($D17="",9&lt;=$D17)),$E17/12*(1+Settings!$B$7),0))</f>
      </c>
      <c r="O17" s="17">
        <f>IF(OR($A17="",$E17="",$C17=""),0,IF(AND(10&gt;=$C17,OR($D17="",10&lt;=$D17)),$E17/12*(1+Settings!$B$7),0))</f>
      </c>
      <c r="P17" s="17">
        <f>IF(OR($A17="",$E17="",$C17=""),0,IF(AND(11&gt;=$C17,OR($D17="",11&lt;=$D17)),$E17/12*(1+Settings!$B$7),0))</f>
      </c>
      <c r="Q17" s="17">
        <f>IF(OR($A17="",$E17="",$C17=""),0,IF(AND(12&gt;=$C17,OR($D17="",12&lt;=$D17)),$E17/12*(1+Settings!$B$7),0))</f>
      </c>
      <c r="R17" s="14">
        <f>SUM(F17:Q17)</f>
      </c>
    </row>
    <row r="18" spans="1:18" x14ac:dyDescent="0.25">
      <c r="A18" s="5" t="s">
        <v>109</v>
      </c>
      <c r="B18" s="5" t="s">
        <v>110</v>
      </c>
      <c r="C18" s="5">
        <v>1</v>
      </c>
      <c r="D18" s="5"/>
      <c r="E18" s="16">
        <v>18</v>
      </c>
      <c r="F18" s="17">
        <f>IF(OR($A18="",$E18="",$C18=""),0,IF(AND(1&gt;=$C18,OR($D18="",1&lt;=$D18)),$E18/12*(1+Settings!$B$7),0))</f>
      </c>
      <c r="G18" s="17">
        <f>IF(OR($A18="",$E18="",$C18=""),0,IF(AND(2&gt;=$C18,OR($D18="",2&lt;=$D18)),$E18/12*(1+Settings!$B$7),0))</f>
      </c>
      <c r="H18" s="17">
        <f>IF(OR($A18="",$E18="",$C18=""),0,IF(AND(3&gt;=$C18,OR($D18="",3&lt;=$D18)),$E18/12*(1+Settings!$B$7),0))</f>
      </c>
      <c r="I18" s="17">
        <f>IF(OR($A18="",$E18="",$C18=""),0,IF(AND(4&gt;=$C18,OR($D18="",4&lt;=$D18)),$E18/12*(1+Settings!$B$7),0))</f>
      </c>
      <c r="J18" s="17">
        <f>IF(OR($A18="",$E18="",$C18=""),0,IF(AND(5&gt;=$C18,OR($D18="",5&lt;=$D18)),$E18/12*(1+Settings!$B$7),0))</f>
      </c>
      <c r="K18" s="17">
        <f>IF(OR($A18="",$E18="",$C18=""),0,IF(AND(6&gt;=$C18,OR($D18="",6&lt;=$D18)),$E18/12*(1+Settings!$B$7),0))</f>
      </c>
      <c r="L18" s="17">
        <f>IF(OR($A18="",$E18="",$C18=""),0,IF(AND(7&gt;=$C18,OR($D18="",7&lt;=$D18)),$E18/12*(1+Settings!$B$7),0))</f>
      </c>
      <c r="M18" s="17">
        <f>IF(OR($A18="",$E18="",$C18=""),0,IF(AND(8&gt;=$C18,OR($D18="",8&lt;=$D18)),$E18/12*(1+Settings!$B$7),0))</f>
      </c>
      <c r="N18" s="17">
        <f>IF(OR($A18="",$E18="",$C18=""),0,IF(AND(9&gt;=$C18,OR($D18="",9&lt;=$D18)),$E18/12*(1+Settings!$B$7),0))</f>
      </c>
      <c r="O18" s="17">
        <f>IF(OR($A18="",$E18="",$C18=""),0,IF(AND(10&gt;=$C18,OR($D18="",10&lt;=$D18)),$E18/12*(1+Settings!$B$7),0))</f>
      </c>
      <c r="P18" s="17">
        <f>IF(OR($A18="",$E18="",$C18=""),0,IF(AND(11&gt;=$C18,OR($D18="",11&lt;=$D18)),$E18/12*(1+Settings!$B$7),0))</f>
      </c>
      <c r="Q18" s="17">
        <f>IF(OR($A18="",$E18="",$C18=""),0,IF(AND(12&gt;=$C18,OR($D18="",12&lt;=$D18)),$E18/12*(1+Settings!$B$7),0))</f>
      </c>
      <c r="R18" s="14">
        <f>SUM(F18:Q18)</f>
      </c>
    </row>
    <row r="19" spans="1:18" x14ac:dyDescent="0.25">
      <c r="A19" s="5" t="s">
        <v>53</v>
      </c>
      <c r="B19" s="5" t="s">
        <v>111</v>
      </c>
      <c r="C19" s="5">
        <v>1</v>
      </c>
      <c r="D19" s="5"/>
      <c r="E19" s="16">
        <v>22</v>
      </c>
      <c r="F19" s="17">
        <f>IF(OR($A19="",$E19="",$C19=""),0,IF(AND(1&gt;=$C19,OR($D19="",1&lt;=$D19)),$E19/12*(1+Settings!$B$7),0))</f>
      </c>
      <c r="G19" s="17">
        <f>IF(OR($A19="",$E19="",$C19=""),0,IF(AND(2&gt;=$C19,OR($D19="",2&lt;=$D19)),$E19/12*(1+Settings!$B$7),0))</f>
      </c>
      <c r="H19" s="17">
        <f>IF(OR($A19="",$E19="",$C19=""),0,IF(AND(3&gt;=$C19,OR($D19="",3&lt;=$D19)),$E19/12*(1+Settings!$B$7),0))</f>
      </c>
      <c r="I19" s="17">
        <f>IF(OR($A19="",$E19="",$C19=""),0,IF(AND(4&gt;=$C19,OR($D19="",4&lt;=$D19)),$E19/12*(1+Settings!$B$7),0))</f>
      </c>
      <c r="J19" s="17">
        <f>IF(OR($A19="",$E19="",$C19=""),0,IF(AND(5&gt;=$C19,OR($D19="",5&lt;=$D19)),$E19/12*(1+Settings!$B$7),0))</f>
      </c>
      <c r="K19" s="17">
        <f>IF(OR($A19="",$E19="",$C19=""),0,IF(AND(6&gt;=$C19,OR($D19="",6&lt;=$D19)),$E19/12*(1+Settings!$B$7),0))</f>
      </c>
      <c r="L19" s="17">
        <f>IF(OR($A19="",$E19="",$C19=""),0,IF(AND(7&gt;=$C19,OR($D19="",7&lt;=$D19)),$E19/12*(1+Settings!$B$7),0))</f>
      </c>
      <c r="M19" s="17">
        <f>IF(OR($A19="",$E19="",$C19=""),0,IF(AND(8&gt;=$C19,OR($D19="",8&lt;=$D19)),$E19/12*(1+Settings!$B$7),0))</f>
      </c>
      <c r="N19" s="17">
        <f>IF(OR($A19="",$E19="",$C19=""),0,IF(AND(9&gt;=$C19,OR($D19="",9&lt;=$D19)),$E19/12*(1+Settings!$B$7),0))</f>
      </c>
      <c r="O19" s="17">
        <f>IF(OR($A19="",$E19="",$C19=""),0,IF(AND(10&gt;=$C19,OR($D19="",10&lt;=$D19)),$E19/12*(1+Settings!$B$7),0))</f>
      </c>
      <c r="P19" s="17">
        <f>IF(OR($A19="",$E19="",$C19=""),0,IF(AND(11&gt;=$C19,OR($D19="",11&lt;=$D19)),$E19/12*(1+Settings!$B$7),0))</f>
      </c>
      <c r="Q19" s="17">
        <f>IF(OR($A19="",$E19="",$C19=""),0,IF(AND(12&gt;=$C19,OR($D19="",12&lt;=$D19)),$E19/12*(1+Settings!$B$7),0))</f>
      </c>
      <c r="R19" s="14">
        <f>SUM(F19:Q19)</f>
      </c>
    </row>
    <row r="20" spans="1:18" x14ac:dyDescent="0.25">
      <c r="A20" s="5" t="s">
        <v>112</v>
      </c>
      <c r="B20" s="5" t="s">
        <v>111</v>
      </c>
      <c r="C20" s="5">
        <v>1</v>
      </c>
      <c r="D20" s="5"/>
      <c r="E20" s="16">
        <v>10</v>
      </c>
      <c r="F20" s="17">
        <f>IF(OR($A20="",$E20="",$C20=""),0,IF(AND(1&gt;=$C20,OR($D20="",1&lt;=$D20)),$E20/12*(1+Settings!$B$7),0))</f>
      </c>
      <c r="G20" s="17">
        <f>IF(OR($A20="",$E20="",$C20=""),0,IF(AND(2&gt;=$C20,OR($D20="",2&lt;=$D20)),$E20/12*(1+Settings!$B$7),0))</f>
      </c>
      <c r="H20" s="17">
        <f>IF(OR($A20="",$E20="",$C20=""),0,IF(AND(3&gt;=$C20,OR($D20="",3&lt;=$D20)),$E20/12*(1+Settings!$B$7),0))</f>
      </c>
      <c r="I20" s="17">
        <f>IF(OR($A20="",$E20="",$C20=""),0,IF(AND(4&gt;=$C20,OR($D20="",4&lt;=$D20)),$E20/12*(1+Settings!$B$7),0))</f>
      </c>
      <c r="J20" s="17">
        <f>IF(OR($A20="",$E20="",$C20=""),0,IF(AND(5&gt;=$C20,OR($D20="",5&lt;=$D20)),$E20/12*(1+Settings!$B$7),0))</f>
      </c>
      <c r="K20" s="17">
        <f>IF(OR($A20="",$E20="",$C20=""),0,IF(AND(6&gt;=$C20,OR($D20="",6&lt;=$D20)),$E20/12*(1+Settings!$B$7),0))</f>
      </c>
      <c r="L20" s="17">
        <f>IF(OR($A20="",$E20="",$C20=""),0,IF(AND(7&gt;=$C20,OR($D20="",7&lt;=$D20)),$E20/12*(1+Settings!$B$7),0))</f>
      </c>
      <c r="M20" s="17">
        <f>IF(OR($A20="",$E20="",$C20=""),0,IF(AND(8&gt;=$C20,OR($D20="",8&lt;=$D20)),$E20/12*(1+Settings!$B$7),0))</f>
      </c>
      <c r="N20" s="17">
        <f>IF(OR($A20="",$E20="",$C20=""),0,IF(AND(9&gt;=$C20,OR($D20="",9&lt;=$D20)),$E20/12*(1+Settings!$B$7),0))</f>
      </c>
      <c r="O20" s="17">
        <f>IF(OR($A20="",$E20="",$C20=""),0,IF(AND(10&gt;=$C20,OR($D20="",10&lt;=$D20)),$E20/12*(1+Settings!$B$7),0))</f>
      </c>
      <c r="P20" s="17">
        <f>IF(OR($A20="",$E20="",$C20=""),0,IF(AND(11&gt;=$C20,OR($D20="",11&lt;=$D20)),$E20/12*(1+Settings!$B$7),0))</f>
      </c>
      <c r="Q20" s="17">
        <f>IF(OR($A20="",$E20="",$C20=""),0,IF(AND(12&gt;=$C20,OR($D20="",12&lt;=$D20)),$E20/12*(1+Settings!$B$7),0))</f>
      </c>
      <c r="R20" s="14">
        <f>SUM(F20:Q20)</f>
      </c>
    </row>
    <row r="21" spans="1:18" x14ac:dyDescent="0.25">
      <c r="A21" s="5" t="s">
        <v>113</v>
      </c>
      <c r="B21" s="5" t="s">
        <v>111</v>
      </c>
      <c r="C21" s="5">
        <v>1</v>
      </c>
      <c r="D21" s="5"/>
      <c r="E21" s="16">
        <v>6</v>
      </c>
      <c r="F21" s="17">
        <f>IF(OR($A21="",$E21="",$C21=""),0,IF(AND(1&gt;=$C21,OR($D21="",1&lt;=$D21)),$E21/12*(1+Settings!$B$7),0))</f>
      </c>
      <c r="G21" s="17">
        <f>IF(OR($A21="",$E21="",$C21=""),0,IF(AND(2&gt;=$C21,OR($D21="",2&lt;=$D21)),$E21/12*(1+Settings!$B$7),0))</f>
      </c>
      <c r="H21" s="17">
        <f>IF(OR($A21="",$E21="",$C21=""),0,IF(AND(3&gt;=$C21,OR($D21="",3&lt;=$D21)),$E21/12*(1+Settings!$B$7),0))</f>
      </c>
      <c r="I21" s="17">
        <f>IF(OR($A21="",$E21="",$C21=""),0,IF(AND(4&gt;=$C21,OR($D21="",4&lt;=$D21)),$E21/12*(1+Settings!$B$7),0))</f>
      </c>
      <c r="J21" s="17">
        <f>IF(OR($A21="",$E21="",$C21=""),0,IF(AND(5&gt;=$C21,OR($D21="",5&lt;=$D21)),$E21/12*(1+Settings!$B$7),0))</f>
      </c>
      <c r="K21" s="17">
        <f>IF(OR($A21="",$E21="",$C21=""),0,IF(AND(6&gt;=$C21,OR($D21="",6&lt;=$D21)),$E21/12*(1+Settings!$B$7),0))</f>
      </c>
      <c r="L21" s="17">
        <f>IF(OR($A21="",$E21="",$C21=""),0,IF(AND(7&gt;=$C21,OR($D21="",7&lt;=$D21)),$E21/12*(1+Settings!$B$7),0))</f>
      </c>
      <c r="M21" s="17">
        <f>IF(OR($A21="",$E21="",$C21=""),0,IF(AND(8&gt;=$C21,OR($D21="",8&lt;=$D21)),$E21/12*(1+Settings!$B$7),0))</f>
      </c>
      <c r="N21" s="17">
        <f>IF(OR($A21="",$E21="",$C21=""),0,IF(AND(9&gt;=$C21,OR($D21="",9&lt;=$D21)),$E21/12*(1+Settings!$B$7),0))</f>
      </c>
      <c r="O21" s="17">
        <f>IF(OR($A21="",$E21="",$C21=""),0,IF(AND(10&gt;=$C21,OR($D21="",10&lt;=$D21)),$E21/12*(1+Settings!$B$7),0))</f>
      </c>
      <c r="P21" s="17">
        <f>IF(OR($A21="",$E21="",$C21=""),0,IF(AND(11&gt;=$C21,OR($D21="",11&lt;=$D21)),$E21/12*(1+Settings!$B$7),0))</f>
      </c>
      <c r="Q21" s="17">
        <f>IF(OR($A21="",$E21="",$C21=""),0,IF(AND(12&gt;=$C21,OR($D21="",12&lt;=$D21)),$E21/12*(1+Settings!$B$7),0))</f>
      </c>
      <c r="R21" s="14">
        <f>SUM(F21:Q21)</f>
      </c>
    </row>
    <row r="22" spans="1:18" x14ac:dyDescent="0.25">
      <c r="A22" s="5" t="s">
        <v>114</v>
      </c>
      <c r="B22" s="5" t="s">
        <v>99</v>
      </c>
      <c r="C22" s="5">
        <v>1</v>
      </c>
      <c r="D22" s="5"/>
      <c r="E22" s="16">
        <v>14</v>
      </c>
      <c r="F22" s="17">
        <f>IF(OR($A22="",$E22="",$C22=""),0,IF(AND(1&gt;=$C22,OR($D22="",1&lt;=$D22)),$E22/12*(1+Settings!$B$7),0))</f>
      </c>
      <c r="G22" s="17">
        <f>IF(OR($A22="",$E22="",$C22=""),0,IF(AND(2&gt;=$C22,OR($D22="",2&lt;=$D22)),$E22/12*(1+Settings!$B$7),0))</f>
      </c>
      <c r="H22" s="17">
        <f>IF(OR($A22="",$E22="",$C22=""),0,IF(AND(3&gt;=$C22,OR($D22="",3&lt;=$D22)),$E22/12*(1+Settings!$B$7),0))</f>
      </c>
      <c r="I22" s="17">
        <f>IF(OR($A22="",$E22="",$C22=""),0,IF(AND(4&gt;=$C22,OR($D22="",4&lt;=$D22)),$E22/12*(1+Settings!$B$7),0))</f>
      </c>
      <c r="J22" s="17">
        <f>IF(OR($A22="",$E22="",$C22=""),0,IF(AND(5&gt;=$C22,OR($D22="",5&lt;=$D22)),$E22/12*(1+Settings!$B$7),0))</f>
      </c>
      <c r="K22" s="17">
        <f>IF(OR($A22="",$E22="",$C22=""),0,IF(AND(6&gt;=$C22,OR($D22="",6&lt;=$D22)),$E22/12*(1+Settings!$B$7),0))</f>
      </c>
      <c r="L22" s="17">
        <f>IF(OR($A22="",$E22="",$C22=""),0,IF(AND(7&gt;=$C22,OR($D22="",7&lt;=$D22)),$E22/12*(1+Settings!$B$7),0))</f>
      </c>
      <c r="M22" s="17">
        <f>IF(OR($A22="",$E22="",$C22=""),0,IF(AND(8&gt;=$C22,OR($D22="",8&lt;=$D22)),$E22/12*(1+Settings!$B$7),0))</f>
      </c>
      <c r="N22" s="17">
        <f>IF(OR($A22="",$E22="",$C22=""),0,IF(AND(9&gt;=$C22,OR($D22="",9&lt;=$D22)),$E22/12*(1+Settings!$B$7),0))</f>
      </c>
      <c r="O22" s="17">
        <f>IF(OR($A22="",$E22="",$C22=""),0,IF(AND(10&gt;=$C22,OR($D22="",10&lt;=$D22)),$E22/12*(1+Settings!$B$7),0))</f>
      </c>
      <c r="P22" s="17">
        <f>IF(OR($A22="",$E22="",$C22=""),0,IF(AND(11&gt;=$C22,OR($D22="",11&lt;=$D22)),$E22/12*(1+Settings!$B$7),0))</f>
      </c>
      <c r="Q22" s="17">
        <f>IF(OR($A22="",$E22="",$C22=""),0,IF(AND(12&gt;=$C22,OR($D22="",12&lt;=$D22)),$E22/12*(1+Settings!$B$7),0))</f>
      </c>
      <c r="R22" s="14">
        <f>SUM(F22:Q22)</f>
      </c>
    </row>
    <row r="23" spans="1:18" x14ac:dyDescent="0.25">
      <c r="A23" s="5" t="s">
        <v>115</v>
      </c>
      <c r="B23" s="5" t="s">
        <v>106</v>
      </c>
      <c r="C23" s="5">
        <v>3</v>
      </c>
      <c r="D23" s="5"/>
      <c r="E23" s="16">
        <v>14</v>
      </c>
      <c r="F23" s="17">
        <f>IF(OR($A23="",$E23="",$C23=""),0,IF(AND(1&gt;=$C23,OR($D23="",1&lt;=$D23)),$E23/12*(1+Settings!$B$7),0))</f>
      </c>
      <c r="G23" s="17">
        <f>IF(OR($A23="",$E23="",$C23=""),0,IF(AND(2&gt;=$C23,OR($D23="",2&lt;=$D23)),$E23/12*(1+Settings!$B$7),0))</f>
      </c>
      <c r="H23" s="17">
        <f>IF(OR($A23="",$E23="",$C23=""),0,IF(AND(3&gt;=$C23,OR($D23="",3&lt;=$D23)),$E23/12*(1+Settings!$B$7),0))</f>
      </c>
      <c r="I23" s="17">
        <f>IF(OR($A23="",$E23="",$C23=""),0,IF(AND(4&gt;=$C23,OR($D23="",4&lt;=$D23)),$E23/12*(1+Settings!$B$7),0))</f>
      </c>
      <c r="J23" s="17">
        <f>IF(OR($A23="",$E23="",$C23=""),0,IF(AND(5&gt;=$C23,OR($D23="",5&lt;=$D23)),$E23/12*(1+Settings!$B$7),0))</f>
      </c>
      <c r="K23" s="17">
        <f>IF(OR($A23="",$E23="",$C23=""),0,IF(AND(6&gt;=$C23,OR($D23="",6&lt;=$D23)),$E23/12*(1+Settings!$B$7),0))</f>
      </c>
      <c r="L23" s="17">
        <f>IF(OR($A23="",$E23="",$C23=""),0,IF(AND(7&gt;=$C23,OR($D23="",7&lt;=$D23)),$E23/12*(1+Settings!$B$7),0))</f>
      </c>
      <c r="M23" s="17">
        <f>IF(OR($A23="",$E23="",$C23=""),0,IF(AND(8&gt;=$C23,OR($D23="",8&lt;=$D23)),$E23/12*(1+Settings!$B$7),0))</f>
      </c>
      <c r="N23" s="17">
        <f>IF(OR($A23="",$E23="",$C23=""),0,IF(AND(9&gt;=$C23,OR($D23="",9&lt;=$D23)),$E23/12*(1+Settings!$B$7),0))</f>
      </c>
      <c r="O23" s="17">
        <f>IF(OR($A23="",$E23="",$C23=""),0,IF(AND(10&gt;=$C23,OR($D23="",10&lt;=$D23)),$E23/12*(1+Settings!$B$7),0))</f>
      </c>
      <c r="P23" s="17">
        <f>IF(OR($A23="",$E23="",$C23=""),0,IF(AND(11&gt;=$C23,OR($D23="",11&lt;=$D23)),$E23/12*(1+Settings!$B$7),0))</f>
      </c>
      <c r="Q23" s="17">
        <f>IF(OR($A23="",$E23="",$C23=""),0,IF(AND(12&gt;=$C23,OR($D23="",12&lt;=$D23)),$E23/12*(1+Settings!$B$7),0))</f>
      </c>
      <c r="R23" s="14">
        <f>SUM(F23:Q23)</f>
      </c>
    </row>
    <row r="24" spans="1:18" x14ac:dyDescent="0.25">
      <c r="A24" s="5" t="s">
        <v>115</v>
      </c>
      <c r="B24" s="5" t="s">
        <v>106</v>
      </c>
      <c r="C24" s="5">
        <v>3</v>
      </c>
      <c r="D24" s="5"/>
      <c r="E24" s="16">
        <v>14</v>
      </c>
      <c r="F24" s="17">
        <f>IF(OR($A24="",$E24="",$C24=""),0,IF(AND(1&gt;=$C24,OR($D24="",1&lt;=$D24)),$E24/12*(1+Settings!$B$7),0))</f>
      </c>
      <c r="G24" s="17">
        <f>IF(OR($A24="",$E24="",$C24=""),0,IF(AND(2&gt;=$C24,OR($D24="",2&lt;=$D24)),$E24/12*(1+Settings!$B$7),0))</f>
      </c>
      <c r="H24" s="17">
        <f>IF(OR($A24="",$E24="",$C24=""),0,IF(AND(3&gt;=$C24,OR($D24="",3&lt;=$D24)),$E24/12*(1+Settings!$B$7),0))</f>
      </c>
      <c r="I24" s="17">
        <f>IF(OR($A24="",$E24="",$C24=""),0,IF(AND(4&gt;=$C24,OR($D24="",4&lt;=$D24)),$E24/12*(1+Settings!$B$7),0))</f>
      </c>
      <c r="J24" s="17">
        <f>IF(OR($A24="",$E24="",$C24=""),0,IF(AND(5&gt;=$C24,OR($D24="",5&lt;=$D24)),$E24/12*(1+Settings!$B$7),0))</f>
      </c>
      <c r="K24" s="17">
        <f>IF(OR($A24="",$E24="",$C24=""),0,IF(AND(6&gt;=$C24,OR($D24="",6&lt;=$D24)),$E24/12*(1+Settings!$B$7),0))</f>
      </c>
      <c r="L24" s="17">
        <f>IF(OR($A24="",$E24="",$C24=""),0,IF(AND(7&gt;=$C24,OR($D24="",7&lt;=$D24)),$E24/12*(1+Settings!$B$7),0))</f>
      </c>
      <c r="M24" s="17">
        <f>IF(OR($A24="",$E24="",$C24=""),0,IF(AND(8&gt;=$C24,OR($D24="",8&lt;=$D24)),$E24/12*(1+Settings!$B$7),0))</f>
      </c>
      <c r="N24" s="17">
        <f>IF(OR($A24="",$E24="",$C24=""),0,IF(AND(9&gt;=$C24,OR($D24="",9&lt;=$D24)),$E24/12*(1+Settings!$B$7),0))</f>
      </c>
      <c r="O24" s="17">
        <f>IF(OR($A24="",$E24="",$C24=""),0,IF(AND(10&gt;=$C24,OR($D24="",10&lt;=$D24)),$E24/12*(1+Settings!$B$7),0))</f>
      </c>
      <c r="P24" s="17">
        <f>IF(OR($A24="",$E24="",$C24=""),0,IF(AND(11&gt;=$C24,OR($D24="",11&lt;=$D24)),$E24/12*(1+Settings!$B$7),0))</f>
      </c>
      <c r="Q24" s="17">
        <f>IF(OR($A24="",$E24="",$C24=""),0,IF(AND(12&gt;=$C24,OR($D24="",12&lt;=$D24)),$E24/12*(1+Settings!$B$7),0))</f>
      </c>
      <c r="R24" s="14">
        <f>SUM(F24:Q24)</f>
      </c>
    </row>
    <row r="25" spans="1:18" x14ac:dyDescent="0.25">
      <c r="A25" s="5" t="s">
        <v>116</v>
      </c>
      <c r="B25" s="5" t="s">
        <v>101</v>
      </c>
      <c r="C25" s="5">
        <v>4</v>
      </c>
      <c r="D25" s="5"/>
      <c r="E25" s="16">
        <v>28</v>
      </c>
      <c r="F25" s="17">
        <f>IF(OR($A25="",$E25="",$C25=""),0,IF(AND(1&gt;=$C25,OR($D25="",1&lt;=$D25)),$E25/12*(1+Settings!$B$7),0))</f>
      </c>
      <c r="G25" s="17">
        <f>IF(OR($A25="",$E25="",$C25=""),0,IF(AND(2&gt;=$C25,OR($D25="",2&lt;=$D25)),$E25/12*(1+Settings!$B$7),0))</f>
      </c>
      <c r="H25" s="17">
        <f>IF(OR($A25="",$E25="",$C25=""),0,IF(AND(3&gt;=$C25,OR($D25="",3&lt;=$D25)),$E25/12*(1+Settings!$B$7),0))</f>
      </c>
      <c r="I25" s="17">
        <f>IF(OR($A25="",$E25="",$C25=""),0,IF(AND(4&gt;=$C25,OR($D25="",4&lt;=$D25)),$E25/12*(1+Settings!$B$7),0))</f>
      </c>
      <c r="J25" s="17">
        <f>IF(OR($A25="",$E25="",$C25=""),0,IF(AND(5&gt;=$C25,OR($D25="",5&lt;=$D25)),$E25/12*(1+Settings!$B$7),0))</f>
      </c>
      <c r="K25" s="17">
        <f>IF(OR($A25="",$E25="",$C25=""),0,IF(AND(6&gt;=$C25,OR($D25="",6&lt;=$D25)),$E25/12*(1+Settings!$B$7),0))</f>
      </c>
      <c r="L25" s="17">
        <f>IF(OR($A25="",$E25="",$C25=""),0,IF(AND(7&gt;=$C25,OR($D25="",7&lt;=$D25)),$E25/12*(1+Settings!$B$7),0))</f>
      </c>
      <c r="M25" s="17">
        <f>IF(OR($A25="",$E25="",$C25=""),0,IF(AND(8&gt;=$C25,OR($D25="",8&lt;=$D25)),$E25/12*(1+Settings!$B$7),0))</f>
      </c>
      <c r="N25" s="17">
        <f>IF(OR($A25="",$E25="",$C25=""),0,IF(AND(9&gt;=$C25,OR($D25="",9&lt;=$D25)),$E25/12*(1+Settings!$B$7),0))</f>
      </c>
      <c r="O25" s="17">
        <f>IF(OR($A25="",$E25="",$C25=""),0,IF(AND(10&gt;=$C25,OR($D25="",10&lt;=$D25)),$E25/12*(1+Settings!$B$7),0))</f>
      </c>
      <c r="P25" s="17">
        <f>IF(OR($A25="",$E25="",$C25=""),0,IF(AND(11&gt;=$C25,OR($D25="",11&lt;=$D25)),$E25/12*(1+Settings!$B$7),0))</f>
      </c>
      <c r="Q25" s="17">
        <f>IF(OR($A25="",$E25="",$C25=""),0,IF(AND(12&gt;=$C25,OR($D25="",12&lt;=$D25)),$E25/12*(1+Settings!$B$7),0))</f>
      </c>
      <c r="R25" s="14">
        <f>SUM(F25:Q25)</f>
      </c>
    </row>
    <row r="26" spans="1:18" x14ac:dyDescent="0.25">
      <c r="A26" s="5" t="s">
        <v>117</v>
      </c>
      <c r="B26" s="5" t="s">
        <v>111</v>
      </c>
      <c r="C26" s="5">
        <v>6</v>
      </c>
      <c r="D26" s="5"/>
      <c r="E26" s="16">
        <v>11</v>
      </c>
      <c r="F26" s="17">
        <f>IF(OR($A26="",$E26="",$C26=""),0,IF(AND(1&gt;=$C26,OR($D26="",1&lt;=$D26)),$E26/12*(1+Settings!$B$7),0))</f>
      </c>
      <c r="G26" s="17">
        <f>IF(OR($A26="",$E26="",$C26=""),0,IF(AND(2&gt;=$C26,OR($D26="",2&lt;=$D26)),$E26/12*(1+Settings!$B$7),0))</f>
      </c>
      <c r="H26" s="17">
        <f>IF(OR($A26="",$E26="",$C26=""),0,IF(AND(3&gt;=$C26,OR($D26="",3&lt;=$D26)),$E26/12*(1+Settings!$B$7),0))</f>
      </c>
      <c r="I26" s="17">
        <f>IF(OR($A26="",$E26="",$C26=""),0,IF(AND(4&gt;=$C26,OR($D26="",4&lt;=$D26)),$E26/12*(1+Settings!$B$7),0))</f>
      </c>
      <c r="J26" s="17">
        <f>IF(OR($A26="",$E26="",$C26=""),0,IF(AND(5&gt;=$C26,OR($D26="",5&lt;=$D26)),$E26/12*(1+Settings!$B$7),0))</f>
      </c>
      <c r="K26" s="17">
        <f>IF(OR($A26="",$E26="",$C26=""),0,IF(AND(6&gt;=$C26,OR($D26="",6&lt;=$D26)),$E26/12*(1+Settings!$B$7),0))</f>
      </c>
      <c r="L26" s="17">
        <f>IF(OR($A26="",$E26="",$C26=""),0,IF(AND(7&gt;=$C26,OR($D26="",7&lt;=$D26)),$E26/12*(1+Settings!$B$7),0))</f>
      </c>
      <c r="M26" s="17">
        <f>IF(OR($A26="",$E26="",$C26=""),0,IF(AND(8&gt;=$C26,OR($D26="",8&lt;=$D26)),$E26/12*(1+Settings!$B$7),0))</f>
      </c>
      <c r="N26" s="17">
        <f>IF(OR($A26="",$E26="",$C26=""),0,IF(AND(9&gt;=$C26,OR($D26="",9&lt;=$D26)),$E26/12*(1+Settings!$B$7),0))</f>
      </c>
      <c r="O26" s="17">
        <f>IF(OR($A26="",$E26="",$C26=""),0,IF(AND(10&gt;=$C26,OR($D26="",10&lt;=$D26)),$E26/12*(1+Settings!$B$7),0))</f>
      </c>
      <c r="P26" s="17">
        <f>IF(OR($A26="",$E26="",$C26=""),0,IF(AND(11&gt;=$C26,OR($D26="",11&lt;=$D26)),$E26/12*(1+Settings!$B$7),0))</f>
      </c>
      <c r="Q26" s="17">
        <f>IF(OR($A26="",$E26="",$C26=""),0,IF(AND(12&gt;=$C26,OR($D26="",12&lt;=$D26)),$E26/12*(1+Settings!$B$7),0))</f>
      </c>
      <c r="R26" s="14">
        <f>SUM(F26:Q26)</f>
      </c>
    </row>
    <row r="27" spans="1:18" x14ac:dyDescent="0.25">
      <c r="A27" s="5" t="s">
        <v>118</v>
      </c>
      <c r="B27" s="5" t="s">
        <v>101</v>
      </c>
      <c r="C27" s="5">
        <v>7</v>
      </c>
      <c r="D27" s="5"/>
      <c r="E27" s="16">
        <v>30</v>
      </c>
      <c r="F27" s="17">
        <f>IF(OR($A27="",$E27="",$C27=""),0,IF(AND(1&gt;=$C27,OR($D27="",1&lt;=$D27)),$E27/12*(1+Settings!$B$7),0))</f>
      </c>
      <c r="G27" s="17">
        <f>IF(OR($A27="",$E27="",$C27=""),0,IF(AND(2&gt;=$C27,OR($D27="",2&lt;=$D27)),$E27/12*(1+Settings!$B$7),0))</f>
      </c>
      <c r="H27" s="17">
        <f>IF(OR($A27="",$E27="",$C27=""),0,IF(AND(3&gt;=$C27,OR($D27="",3&lt;=$D27)),$E27/12*(1+Settings!$B$7),0))</f>
      </c>
      <c r="I27" s="17">
        <f>IF(OR($A27="",$E27="",$C27=""),0,IF(AND(4&gt;=$C27,OR($D27="",4&lt;=$D27)),$E27/12*(1+Settings!$B$7),0))</f>
      </c>
      <c r="J27" s="17">
        <f>IF(OR($A27="",$E27="",$C27=""),0,IF(AND(5&gt;=$C27,OR($D27="",5&lt;=$D27)),$E27/12*(1+Settings!$B$7),0))</f>
      </c>
      <c r="K27" s="17">
        <f>IF(OR($A27="",$E27="",$C27=""),0,IF(AND(6&gt;=$C27,OR($D27="",6&lt;=$D27)),$E27/12*(1+Settings!$B$7),0))</f>
      </c>
      <c r="L27" s="17">
        <f>IF(OR($A27="",$E27="",$C27=""),0,IF(AND(7&gt;=$C27,OR($D27="",7&lt;=$D27)),$E27/12*(1+Settings!$B$7),0))</f>
      </c>
      <c r="M27" s="17">
        <f>IF(OR($A27="",$E27="",$C27=""),0,IF(AND(8&gt;=$C27,OR($D27="",8&lt;=$D27)),$E27/12*(1+Settings!$B$7),0))</f>
      </c>
      <c r="N27" s="17">
        <f>IF(OR($A27="",$E27="",$C27=""),0,IF(AND(9&gt;=$C27,OR($D27="",9&lt;=$D27)),$E27/12*(1+Settings!$B$7),0))</f>
      </c>
      <c r="O27" s="17">
        <f>IF(OR($A27="",$E27="",$C27=""),0,IF(AND(10&gt;=$C27,OR($D27="",10&lt;=$D27)),$E27/12*(1+Settings!$B$7),0))</f>
      </c>
      <c r="P27" s="17">
        <f>IF(OR($A27="",$E27="",$C27=""),0,IF(AND(11&gt;=$C27,OR($D27="",11&lt;=$D27)),$E27/12*(1+Settings!$B$7),0))</f>
      </c>
      <c r="Q27" s="17">
        <f>IF(OR($A27="",$E27="",$C27=""),0,IF(AND(12&gt;=$C27,OR($D27="",12&lt;=$D27)),$E27/12*(1+Settings!$B$7),0))</f>
      </c>
      <c r="R27" s="14">
        <f>SUM(F27:Q27)</f>
      </c>
    </row>
    <row r="28" spans="1:18" x14ac:dyDescent="0.25">
      <c r="A28" s="5" t="s">
        <v>115</v>
      </c>
      <c r="B28" s="5" t="s">
        <v>106</v>
      </c>
      <c r="C28" s="5">
        <v>9</v>
      </c>
      <c r="D28" s="5"/>
      <c r="E28" s="16">
        <v>15</v>
      </c>
      <c r="F28" s="17">
        <f>IF(OR($A28="",$E28="",$C28=""),0,IF(AND(1&gt;=$C28,OR($D28="",1&lt;=$D28)),$E28/12*(1+Settings!$B$7),0))</f>
      </c>
      <c r="G28" s="17">
        <f>IF(OR($A28="",$E28="",$C28=""),0,IF(AND(2&gt;=$C28,OR($D28="",2&lt;=$D28)),$E28/12*(1+Settings!$B$7),0))</f>
      </c>
      <c r="H28" s="17">
        <f>IF(OR($A28="",$E28="",$C28=""),0,IF(AND(3&gt;=$C28,OR($D28="",3&lt;=$D28)),$E28/12*(1+Settings!$B$7),0))</f>
      </c>
      <c r="I28" s="17">
        <f>IF(OR($A28="",$E28="",$C28=""),0,IF(AND(4&gt;=$C28,OR($D28="",4&lt;=$D28)),$E28/12*(1+Settings!$B$7),0))</f>
      </c>
      <c r="J28" s="17">
        <f>IF(OR($A28="",$E28="",$C28=""),0,IF(AND(5&gt;=$C28,OR($D28="",5&lt;=$D28)),$E28/12*(1+Settings!$B$7),0))</f>
      </c>
      <c r="K28" s="17">
        <f>IF(OR($A28="",$E28="",$C28=""),0,IF(AND(6&gt;=$C28,OR($D28="",6&lt;=$D28)),$E28/12*(1+Settings!$B$7),0))</f>
      </c>
      <c r="L28" s="17">
        <f>IF(OR($A28="",$E28="",$C28=""),0,IF(AND(7&gt;=$C28,OR($D28="",7&lt;=$D28)),$E28/12*(1+Settings!$B$7),0))</f>
      </c>
      <c r="M28" s="17">
        <f>IF(OR($A28="",$E28="",$C28=""),0,IF(AND(8&gt;=$C28,OR($D28="",8&lt;=$D28)),$E28/12*(1+Settings!$B$7),0))</f>
      </c>
      <c r="N28" s="17">
        <f>IF(OR($A28="",$E28="",$C28=""),0,IF(AND(9&gt;=$C28,OR($D28="",9&lt;=$D28)),$E28/12*(1+Settings!$B$7),0))</f>
      </c>
      <c r="O28" s="17">
        <f>IF(OR($A28="",$E28="",$C28=""),0,IF(AND(10&gt;=$C28,OR($D28="",10&lt;=$D28)),$E28/12*(1+Settings!$B$7),0))</f>
      </c>
      <c r="P28" s="17">
        <f>IF(OR($A28="",$E28="",$C28=""),0,IF(AND(11&gt;=$C28,OR($D28="",11&lt;=$D28)),$E28/12*(1+Settings!$B$7),0))</f>
      </c>
      <c r="Q28" s="17">
        <f>IF(OR($A28="",$E28="",$C28=""),0,IF(AND(12&gt;=$C28,OR($D28="",12&lt;=$D28)),$E28/12*(1+Settings!$B$7),0))</f>
      </c>
      <c r="R28" s="14">
        <f>SUM(F28:Q28)</f>
      </c>
    </row>
    <row r="29" spans="1:18" x14ac:dyDescent="0.25">
      <c r="A29" s="5"/>
      <c r="B29" s="5"/>
      <c r="C29" s="5"/>
      <c r="D29" s="5"/>
      <c r="E29" s="16"/>
      <c r="F29" s="17">
        <f>IF(OR($A29="",$E29="",$C29=""),0,IF(AND(1&gt;=$C29,OR($D29="",1&lt;=$D29)),$E29/12*(1+Settings!$B$7),0))</f>
      </c>
      <c r="G29" s="17">
        <f>IF(OR($A29="",$E29="",$C29=""),0,IF(AND(2&gt;=$C29,OR($D29="",2&lt;=$D29)),$E29/12*(1+Settings!$B$7),0))</f>
      </c>
      <c r="H29" s="17">
        <f>IF(OR($A29="",$E29="",$C29=""),0,IF(AND(3&gt;=$C29,OR($D29="",3&lt;=$D29)),$E29/12*(1+Settings!$B$7),0))</f>
      </c>
      <c r="I29" s="17">
        <f>IF(OR($A29="",$E29="",$C29=""),0,IF(AND(4&gt;=$C29,OR($D29="",4&lt;=$D29)),$E29/12*(1+Settings!$B$7),0))</f>
      </c>
      <c r="J29" s="17">
        <f>IF(OR($A29="",$E29="",$C29=""),0,IF(AND(5&gt;=$C29,OR($D29="",5&lt;=$D29)),$E29/12*(1+Settings!$B$7),0))</f>
      </c>
      <c r="K29" s="17">
        <f>IF(OR($A29="",$E29="",$C29=""),0,IF(AND(6&gt;=$C29,OR($D29="",6&lt;=$D29)),$E29/12*(1+Settings!$B$7),0))</f>
      </c>
      <c r="L29" s="17">
        <f>IF(OR($A29="",$E29="",$C29=""),0,IF(AND(7&gt;=$C29,OR($D29="",7&lt;=$D29)),$E29/12*(1+Settings!$B$7),0))</f>
      </c>
      <c r="M29" s="17">
        <f>IF(OR($A29="",$E29="",$C29=""),0,IF(AND(8&gt;=$C29,OR($D29="",8&lt;=$D29)),$E29/12*(1+Settings!$B$7),0))</f>
      </c>
      <c r="N29" s="17">
        <f>IF(OR($A29="",$E29="",$C29=""),0,IF(AND(9&gt;=$C29,OR($D29="",9&lt;=$D29)),$E29/12*(1+Settings!$B$7),0))</f>
      </c>
      <c r="O29" s="17">
        <f>IF(OR($A29="",$E29="",$C29=""),0,IF(AND(10&gt;=$C29,OR($D29="",10&lt;=$D29)),$E29/12*(1+Settings!$B$7),0))</f>
      </c>
      <c r="P29" s="17">
        <f>IF(OR($A29="",$E29="",$C29=""),0,IF(AND(11&gt;=$C29,OR($D29="",11&lt;=$D29)),$E29/12*(1+Settings!$B$7),0))</f>
      </c>
      <c r="Q29" s="17">
        <f>IF(OR($A29="",$E29="",$C29=""),0,IF(AND(12&gt;=$C29,OR($D29="",12&lt;=$D29)),$E29/12*(1+Settings!$B$7),0))</f>
      </c>
      <c r="R29" s="14">
        <f>SUM(F29:Q29)</f>
      </c>
    </row>
    <row r="30" spans="1:18" x14ac:dyDescent="0.25">
      <c r="A30" s="5"/>
      <c r="B30" s="5"/>
      <c r="C30" s="5"/>
      <c r="D30" s="5"/>
      <c r="E30" s="16"/>
      <c r="F30" s="17">
        <f>IF(OR($A30="",$E30="",$C30=""),0,IF(AND(1&gt;=$C30,OR($D30="",1&lt;=$D30)),$E30/12*(1+Settings!$B$7),0))</f>
      </c>
      <c r="G30" s="17">
        <f>IF(OR($A30="",$E30="",$C30=""),0,IF(AND(2&gt;=$C30,OR($D30="",2&lt;=$D30)),$E30/12*(1+Settings!$B$7),0))</f>
      </c>
      <c r="H30" s="17">
        <f>IF(OR($A30="",$E30="",$C30=""),0,IF(AND(3&gt;=$C30,OR($D30="",3&lt;=$D30)),$E30/12*(1+Settings!$B$7),0))</f>
      </c>
      <c r="I30" s="17">
        <f>IF(OR($A30="",$E30="",$C30=""),0,IF(AND(4&gt;=$C30,OR($D30="",4&lt;=$D30)),$E30/12*(1+Settings!$B$7),0))</f>
      </c>
      <c r="J30" s="17">
        <f>IF(OR($A30="",$E30="",$C30=""),0,IF(AND(5&gt;=$C30,OR($D30="",5&lt;=$D30)),$E30/12*(1+Settings!$B$7),0))</f>
      </c>
      <c r="K30" s="17">
        <f>IF(OR($A30="",$E30="",$C30=""),0,IF(AND(6&gt;=$C30,OR($D30="",6&lt;=$D30)),$E30/12*(1+Settings!$B$7),0))</f>
      </c>
      <c r="L30" s="17">
        <f>IF(OR($A30="",$E30="",$C30=""),0,IF(AND(7&gt;=$C30,OR($D30="",7&lt;=$D30)),$E30/12*(1+Settings!$B$7),0))</f>
      </c>
      <c r="M30" s="17">
        <f>IF(OR($A30="",$E30="",$C30=""),0,IF(AND(8&gt;=$C30,OR($D30="",8&lt;=$D30)),$E30/12*(1+Settings!$B$7),0))</f>
      </c>
      <c r="N30" s="17">
        <f>IF(OR($A30="",$E30="",$C30=""),0,IF(AND(9&gt;=$C30,OR($D30="",9&lt;=$D30)),$E30/12*(1+Settings!$B$7),0))</f>
      </c>
      <c r="O30" s="17">
        <f>IF(OR($A30="",$E30="",$C30=""),0,IF(AND(10&gt;=$C30,OR($D30="",10&lt;=$D30)),$E30/12*(1+Settings!$B$7),0))</f>
      </c>
      <c r="P30" s="17">
        <f>IF(OR($A30="",$E30="",$C30=""),0,IF(AND(11&gt;=$C30,OR($D30="",11&lt;=$D30)),$E30/12*(1+Settings!$B$7),0))</f>
      </c>
      <c r="Q30" s="17">
        <f>IF(OR($A30="",$E30="",$C30=""),0,IF(AND(12&gt;=$C30,OR($D30="",12&lt;=$D30)),$E30/12*(1+Settings!$B$7),0))</f>
      </c>
      <c r="R30" s="14">
        <f>SUM(F30:Q30)</f>
      </c>
    </row>
    <row r="31" spans="1:18" x14ac:dyDescent="0.25">
      <c r="A31" s="5"/>
      <c r="B31" s="5"/>
      <c r="C31" s="5"/>
      <c r="D31" s="5"/>
      <c r="E31" s="16"/>
      <c r="F31" s="17">
        <f>IF(OR($A31="",$E31="",$C31=""),0,IF(AND(1&gt;=$C31,OR($D31="",1&lt;=$D31)),$E31/12*(1+Settings!$B$7),0))</f>
      </c>
      <c r="G31" s="17">
        <f>IF(OR($A31="",$E31="",$C31=""),0,IF(AND(2&gt;=$C31,OR($D31="",2&lt;=$D31)),$E31/12*(1+Settings!$B$7),0))</f>
      </c>
      <c r="H31" s="17">
        <f>IF(OR($A31="",$E31="",$C31=""),0,IF(AND(3&gt;=$C31,OR($D31="",3&lt;=$D31)),$E31/12*(1+Settings!$B$7),0))</f>
      </c>
      <c r="I31" s="17">
        <f>IF(OR($A31="",$E31="",$C31=""),0,IF(AND(4&gt;=$C31,OR($D31="",4&lt;=$D31)),$E31/12*(1+Settings!$B$7),0))</f>
      </c>
      <c r="J31" s="17">
        <f>IF(OR($A31="",$E31="",$C31=""),0,IF(AND(5&gt;=$C31,OR($D31="",5&lt;=$D31)),$E31/12*(1+Settings!$B$7),0))</f>
      </c>
      <c r="K31" s="17">
        <f>IF(OR($A31="",$E31="",$C31=""),0,IF(AND(6&gt;=$C31,OR($D31="",6&lt;=$D31)),$E31/12*(1+Settings!$B$7),0))</f>
      </c>
      <c r="L31" s="17">
        <f>IF(OR($A31="",$E31="",$C31=""),0,IF(AND(7&gt;=$C31,OR($D31="",7&lt;=$D31)),$E31/12*(1+Settings!$B$7),0))</f>
      </c>
      <c r="M31" s="17">
        <f>IF(OR($A31="",$E31="",$C31=""),0,IF(AND(8&gt;=$C31,OR($D31="",8&lt;=$D31)),$E31/12*(1+Settings!$B$7),0))</f>
      </c>
      <c r="N31" s="17">
        <f>IF(OR($A31="",$E31="",$C31=""),0,IF(AND(9&gt;=$C31,OR($D31="",9&lt;=$D31)),$E31/12*(1+Settings!$B$7),0))</f>
      </c>
      <c r="O31" s="17">
        <f>IF(OR($A31="",$E31="",$C31=""),0,IF(AND(10&gt;=$C31,OR($D31="",10&lt;=$D31)),$E31/12*(1+Settings!$B$7),0))</f>
      </c>
      <c r="P31" s="17">
        <f>IF(OR($A31="",$E31="",$C31=""),0,IF(AND(11&gt;=$C31,OR($D31="",11&lt;=$D31)),$E31/12*(1+Settings!$B$7),0))</f>
      </c>
      <c r="Q31" s="17">
        <f>IF(OR($A31="",$E31="",$C31=""),0,IF(AND(12&gt;=$C31,OR($D31="",12&lt;=$D31)),$E31/12*(1+Settings!$B$7),0))</f>
      </c>
      <c r="R31" s="14">
        <f>SUM(F31:Q31)</f>
      </c>
    </row>
    <row r="32" spans="1:18" x14ac:dyDescent="0.25">
      <c r="A32" s="5"/>
      <c r="B32" s="5"/>
      <c r="C32" s="5"/>
      <c r="D32" s="5"/>
      <c r="E32" s="16"/>
      <c r="F32" s="17">
        <f>IF(OR($A32="",$E32="",$C32=""),0,IF(AND(1&gt;=$C32,OR($D32="",1&lt;=$D32)),$E32/12*(1+Settings!$B$7),0))</f>
      </c>
      <c r="G32" s="17">
        <f>IF(OR($A32="",$E32="",$C32=""),0,IF(AND(2&gt;=$C32,OR($D32="",2&lt;=$D32)),$E32/12*(1+Settings!$B$7),0))</f>
      </c>
      <c r="H32" s="17">
        <f>IF(OR($A32="",$E32="",$C32=""),0,IF(AND(3&gt;=$C32,OR($D32="",3&lt;=$D32)),$E32/12*(1+Settings!$B$7),0))</f>
      </c>
      <c r="I32" s="17">
        <f>IF(OR($A32="",$E32="",$C32=""),0,IF(AND(4&gt;=$C32,OR($D32="",4&lt;=$D32)),$E32/12*(1+Settings!$B$7),0))</f>
      </c>
      <c r="J32" s="17">
        <f>IF(OR($A32="",$E32="",$C32=""),0,IF(AND(5&gt;=$C32,OR($D32="",5&lt;=$D32)),$E32/12*(1+Settings!$B$7),0))</f>
      </c>
      <c r="K32" s="17">
        <f>IF(OR($A32="",$E32="",$C32=""),0,IF(AND(6&gt;=$C32,OR($D32="",6&lt;=$D32)),$E32/12*(1+Settings!$B$7),0))</f>
      </c>
      <c r="L32" s="17">
        <f>IF(OR($A32="",$E32="",$C32=""),0,IF(AND(7&gt;=$C32,OR($D32="",7&lt;=$D32)),$E32/12*(1+Settings!$B$7),0))</f>
      </c>
      <c r="M32" s="17">
        <f>IF(OR($A32="",$E32="",$C32=""),0,IF(AND(8&gt;=$C32,OR($D32="",8&lt;=$D32)),$E32/12*(1+Settings!$B$7),0))</f>
      </c>
      <c r="N32" s="17">
        <f>IF(OR($A32="",$E32="",$C32=""),0,IF(AND(9&gt;=$C32,OR($D32="",9&lt;=$D32)),$E32/12*(1+Settings!$B$7),0))</f>
      </c>
      <c r="O32" s="17">
        <f>IF(OR($A32="",$E32="",$C32=""),0,IF(AND(10&gt;=$C32,OR($D32="",10&lt;=$D32)),$E32/12*(1+Settings!$B$7),0))</f>
      </c>
      <c r="P32" s="17">
        <f>IF(OR($A32="",$E32="",$C32=""),0,IF(AND(11&gt;=$C32,OR($D32="",11&lt;=$D32)),$E32/12*(1+Settings!$B$7),0))</f>
      </c>
      <c r="Q32" s="17">
        <f>IF(OR($A32="",$E32="",$C32=""),0,IF(AND(12&gt;=$C32,OR($D32="",12&lt;=$D32)),$E32/12*(1+Settings!$B$7),0))</f>
      </c>
      <c r="R32" s="14">
        <f>SUM(F32:Q32)</f>
      </c>
    </row>
    <row r="33" spans="1:18" x14ac:dyDescent="0.25">
      <c r="A33" s="5"/>
      <c r="B33" s="5"/>
      <c r="C33" s="5"/>
      <c r="D33" s="5"/>
      <c r="E33" s="16"/>
      <c r="F33" s="17">
        <f>IF(OR($A33="",$E33="",$C33=""),0,IF(AND(1&gt;=$C33,OR($D33="",1&lt;=$D33)),$E33/12*(1+Settings!$B$7),0))</f>
      </c>
      <c r="G33" s="17">
        <f>IF(OR($A33="",$E33="",$C33=""),0,IF(AND(2&gt;=$C33,OR($D33="",2&lt;=$D33)),$E33/12*(1+Settings!$B$7),0))</f>
      </c>
      <c r="H33" s="17">
        <f>IF(OR($A33="",$E33="",$C33=""),0,IF(AND(3&gt;=$C33,OR($D33="",3&lt;=$D33)),$E33/12*(1+Settings!$B$7),0))</f>
      </c>
      <c r="I33" s="17">
        <f>IF(OR($A33="",$E33="",$C33=""),0,IF(AND(4&gt;=$C33,OR($D33="",4&lt;=$D33)),$E33/12*(1+Settings!$B$7),0))</f>
      </c>
      <c r="J33" s="17">
        <f>IF(OR($A33="",$E33="",$C33=""),0,IF(AND(5&gt;=$C33,OR($D33="",5&lt;=$D33)),$E33/12*(1+Settings!$B$7),0))</f>
      </c>
      <c r="K33" s="17">
        <f>IF(OR($A33="",$E33="",$C33=""),0,IF(AND(6&gt;=$C33,OR($D33="",6&lt;=$D33)),$E33/12*(1+Settings!$B$7),0))</f>
      </c>
      <c r="L33" s="17">
        <f>IF(OR($A33="",$E33="",$C33=""),0,IF(AND(7&gt;=$C33,OR($D33="",7&lt;=$D33)),$E33/12*(1+Settings!$B$7),0))</f>
      </c>
      <c r="M33" s="17">
        <f>IF(OR($A33="",$E33="",$C33=""),0,IF(AND(8&gt;=$C33,OR($D33="",8&lt;=$D33)),$E33/12*(1+Settings!$B$7),0))</f>
      </c>
      <c r="N33" s="17">
        <f>IF(OR($A33="",$E33="",$C33=""),0,IF(AND(9&gt;=$C33,OR($D33="",9&lt;=$D33)),$E33/12*(1+Settings!$B$7),0))</f>
      </c>
      <c r="O33" s="17">
        <f>IF(OR($A33="",$E33="",$C33=""),0,IF(AND(10&gt;=$C33,OR($D33="",10&lt;=$D33)),$E33/12*(1+Settings!$B$7),0))</f>
      </c>
      <c r="P33" s="17">
        <f>IF(OR($A33="",$E33="",$C33=""),0,IF(AND(11&gt;=$C33,OR($D33="",11&lt;=$D33)),$E33/12*(1+Settings!$B$7),0))</f>
      </c>
      <c r="Q33" s="17">
        <f>IF(OR($A33="",$E33="",$C33=""),0,IF(AND(12&gt;=$C33,OR($D33="",12&lt;=$D33)),$E33/12*(1+Settings!$B$7),0))</f>
      </c>
      <c r="R33" s="14">
        <f>SUM(F33:Q33)</f>
      </c>
    </row>
    <row r="34" spans="1:18" x14ac:dyDescent="0.25">
      <c r="A34" s="5"/>
      <c r="B34" s="5"/>
      <c r="C34" s="5"/>
      <c r="D34" s="5"/>
      <c r="E34" s="16"/>
      <c r="F34" s="17">
        <f>IF(OR($A34="",$E34="",$C34=""),0,IF(AND(1&gt;=$C34,OR($D34="",1&lt;=$D34)),$E34/12*(1+Settings!$B$7),0))</f>
      </c>
      <c r="G34" s="17">
        <f>IF(OR($A34="",$E34="",$C34=""),0,IF(AND(2&gt;=$C34,OR($D34="",2&lt;=$D34)),$E34/12*(1+Settings!$B$7),0))</f>
      </c>
      <c r="H34" s="17">
        <f>IF(OR($A34="",$E34="",$C34=""),0,IF(AND(3&gt;=$C34,OR($D34="",3&lt;=$D34)),$E34/12*(1+Settings!$B$7),0))</f>
      </c>
      <c r="I34" s="17">
        <f>IF(OR($A34="",$E34="",$C34=""),0,IF(AND(4&gt;=$C34,OR($D34="",4&lt;=$D34)),$E34/12*(1+Settings!$B$7),0))</f>
      </c>
      <c r="J34" s="17">
        <f>IF(OR($A34="",$E34="",$C34=""),0,IF(AND(5&gt;=$C34,OR($D34="",5&lt;=$D34)),$E34/12*(1+Settings!$B$7),0))</f>
      </c>
      <c r="K34" s="17">
        <f>IF(OR($A34="",$E34="",$C34=""),0,IF(AND(6&gt;=$C34,OR($D34="",6&lt;=$D34)),$E34/12*(1+Settings!$B$7),0))</f>
      </c>
      <c r="L34" s="17">
        <f>IF(OR($A34="",$E34="",$C34=""),0,IF(AND(7&gt;=$C34,OR($D34="",7&lt;=$D34)),$E34/12*(1+Settings!$B$7),0))</f>
      </c>
      <c r="M34" s="17">
        <f>IF(OR($A34="",$E34="",$C34=""),0,IF(AND(8&gt;=$C34,OR($D34="",8&lt;=$D34)),$E34/12*(1+Settings!$B$7),0))</f>
      </c>
      <c r="N34" s="17">
        <f>IF(OR($A34="",$E34="",$C34=""),0,IF(AND(9&gt;=$C34,OR($D34="",9&lt;=$D34)),$E34/12*(1+Settings!$B$7),0))</f>
      </c>
      <c r="O34" s="17">
        <f>IF(OR($A34="",$E34="",$C34=""),0,IF(AND(10&gt;=$C34,OR($D34="",10&lt;=$D34)),$E34/12*(1+Settings!$B$7),0))</f>
      </c>
      <c r="P34" s="17">
        <f>IF(OR($A34="",$E34="",$C34=""),0,IF(AND(11&gt;=$C34,OR($D34="",11&lt;=$D34)),$E34/12*(1+Settings!$B$7),0))</f>
      </c>
      <c r="Q34" s="17">
        <f>IF(OR($A34="",$E34="",$C34=""),0,IF(AND(12&gt;=$C34,OR($D34="",12&lt;=$D34)),$E34/12*(1+Settings!$B$7),0))</f>
      </c>
      <c r="R34" s="14">
        <f>SUM(F34:Q34)</f>
      </c>
    </row>
    <row r="35" spans="1:18" x14ac:dyDescent="0.25">
      <c r="A35" s="5"/>
      <c r="B35" s="5"/>
      <c r="C35" s="5"/>
      <c r="D35" s="5"/>
      <c r="E35" s="16"/>
      <c r="F35" s="17">
        <f>IF(OR($A35="",$E35="",$C35=""),0,IF(AND(1&gt;=$C35,OR($D35="",1&lt;=$D35)),$E35/12*(1+Settings!$B$7),0))</f>
      </c>
      <c r="G35" s="17">
        <f>IF(OR($A35="",$E35="",$C35=""),0,IF(AND(2&gt;=$C35,OR($D35="",2&lt;=$D35)),$E35/12*(1+Settings!$B$7),0))</f>
      </c>
      <c r="H35" s="17">
        <f>IF(OR($A35="",$E35="",$C35=""),0,IF(AND(3&gt;=$C35,OR($D35="",3&lt;=$D35)),$E35/12*(1+Settings!$B$7),0))</f>
      </c>
      <c r="I35" s="17">
        <f>IF(OR($A35="",$E35="",$C35=""),0,IF(AND(4&gt;=$C35,OR($D35="",4&lt;=$D35)),$E35/12*(1+Settings!$B$7),0))</f>
      </c>
      <c r="J35" s="17">
        <f>IF(OR($A35="",$E35="",$C35=""),0,IF(AND(5&gt;=$C35,OR($D35="",5&lt;=$D35)),$E35/12*(1+Settings!$B$7),0))</f>
      </c>
      <c r="K35" s="17">
        <f>IF(OR($A35="",$E35="",$C35=""),0,IF(AND(6&gt;=$C35,OR($D35="",6&lt;=$D35)),$E35/12*(1+Settings!$B$7),0))</f>
      </c>
      <c r="L35" s="17">
        <f>IF(OR($A35="",$E35="",$C35=""),0,IF(AND(7&gt;=$C35,OR($D35="",7&lt;=$D35)),$E35/12*(1+Settings!$B$7),0))</f>
      </c>
      <c r="M35" s="17">
        <f>IF(OR($A35="",$E35="",$C35=""),0,IF(AND(8&gt;=$C35,OR($D35="",8&lt;=$D35)),$E35/12*(1+Settings!$B$7),0))</f>
      </c>
      <c r="N35" s="17">
        <f>IF(OR($A35="",$E35="",$C35=""),0,IF(AND(9&gt;=$C35,OR($D35="",9&lt;=$D35)),$E35/12*(1+Settings!$B$7),0))</f>
      </c>
      <c r="O35" s="17">
        <f>IF(OR($A35="",$E35="",$C35=""),0,IF(AND(10&gt;=$C35,OR($D35="",10&lt;=$D35)),$E35/12*(1+Settings!$B$7),0))</f>
      </c>
      <c r="P35" s="17">
        <f>IF(OR($A35="",$E35="",$C35=""),0,IF(AND(11&gt;=$C35,OR($D35="",11&lt;=$D35)),$E35/12*(1+Settings!$B$7),0))</f>
      </c>
      <c r="Q35" s="17">
        <f>IF(OR($A35="",$E35="",$C35=""),0,IF(AND(12&gt;=$C35,OR($D35="",12&lt;=$D35)),$E35/12*(1+Settings!$B$7),0))</f>
      </c>
      <c r="R35" s="14">
        <f>SUM(F35:Q35)</f>
      </c>
    </row>
    <row r="36" spans="1:18" x14ac:dyDescent="0.25">
      <c r="A36" s="5"/>
      <c r="B36" s="5"/>
      <c r="C36" s="5"/>
      <c r="D36" s="5"/>
      <c r="E36" s="16"/>
      <c r="F36" s="17">
        <f>IF(OR($A36="",$E36="",$C36=""),0,IF(AND(1&gt;=$C36,OR($D36="",1&lt;=$D36)),$E36/12*(1+Settings!$B$7),0))</f>
      </c>
      <c r="G36" s="17">
        <f>IF(OR($A36="",$E36="",$C36=""),0,IF(AND(2&gt;=$C36,OR($D36="",2&lt;=$D36)),$E36/12*(1+Settings!$B$7),0))</f>
      </c>
      <c r="H36" s="17">
        <f>IF(OR($A36="",$E36="",$C36=""),0,IF(AND(3&gt;=$C36,OR($D36="",3&lt;=$D36)),$E36/12*(1+Settings!$B$7),0))</f>
      </c>
      <c r="I36" s="17">
        <f>IF(OR($A36="",$E36="",$C36=""),0,IF(AND(4&gt;=$C36,OR($D36="",4&lt;=$D36)),$E36/12*(1+Settings!$B$7),0))</f>
      </c>
      <c r="J36" s="17">
        <f>IF(OR($A36="",$E36="",$C36=""),0,IF(AND(5&gt;=$C36,OR($D36="",5&lt;=$D36)),$E36/12*(1+Settings!$B$7),0))</f>
      </c>
      <c r="K36" s="17">
        <f>IF(OR($A36="",$E36="",$C36=""),0,IF(AND(6&gt;=$C36,OR($D36="",6&lt;=$D36)),$E36/12*(1+Settings!$B$7),0))</f>
      </c>
      <c r="L36" s="17">
        <f>IF(OR($A36="",$E36="",$C36=""),0,IF(AND(7&gt;=$C36,OR($D36="",7&lt;=$D36)),$E36/12*(1+Settings!$B$7),0))</f>
      </c>
      <c r="M36" s="17">
        <f>IF(OR($A36="",$E36="",$C36=""),0,IF(AND(8&gt;=$C36,OR($D36="",8&lt;=$D36)),$E36/12*(1+Settings!$B$7),0))</f>
      </c>
      <c r="N36" s="17">
        <f>IF(OR($A36="",$E36="",$C36=""),0,IF(AND(9&gt;=$C36,OR($D36="",9&lt;=$D36)),$E36/12*(1+Settings!$B$7),0))</f>
      </c>
      <c r="O36" s="17">
        <f>IF(OR($A36="",$E36="",$C36=""),0,IF(AND(10&gt;=$C36,OR($D36="",10&lt;=$D36)),$E36/12*(1+Settings!$B$7),0))</f>
      </c>
      <c r="P36" s="17">
        <f>IF(OR($A36="",$E36="",$C36=""),0,IF(AND(11&gt;=$C36,OR($D36="",11&lt;=$D36)),$E36/12*(1+Settings!$B$7),0))</f>
      </c>
      <c r="Q36" s="17">
        <f>IF(OR($A36="",$E36="",$C36=""),0,IF(AND(12&gt;=$C36,OR($D36="",12&lt;=$D36)),$E36/12*(1+Settings!$B$7),0))</f>
      </c>
      <c r="R36" s="14">
        <f>SUM(F36:Q36)</f>
      </c>
    </row>
    <row r="37" spans="1:18" x14ac:dyDescent="0.25">
      <c r="A37" s="5"/>
      <c r="B37" s="5"/>
      <c r="C37" s="5"/>
      <c r="D37" s="5"/>
      <c r="E37" s="16"/>
      <c r="F37" s="17">
        <f>IF(OR($A37="",$E37="",$C37=""),0,IF(AND(1&gt;=$C37,OR($D37="",1&lt;=$D37)),$E37/12*(1+Settings!$B$7),0))</f>
      </c>
      <c r="G37" s="17">
        <f>IF(OR($A37="",$E37="",$C37=""),0,IF(AND(2&gt;=$C37,OR($D37="",2&lt;=$D37)),$E37/12*(1+Settings!$B$7),0))</f>
      </c>
      <c r="H37" s="17">
        <f>IF(OR($A37="",$E37="",$C37=""),0,IF(AND(3&gt;=$C37,OR($D37="",3&lt;=$D37)),$E37/12*(1+Settings!$B$7),0))</f>
      </c>
      <c r="I37" s="17">
        <f>IF(OR($A37="",$E37="",$C37=""),0,IF(AND(4&gt;=$C37,OR($D37="",4&lt;=$D37)),$E37/12*(1+Settings!$B$7),0))</f>
      </c>
      <c r="J37" s="17">
        <f>IF(OR($A37="",$E37="",$C37=""),0,IF(AND(5&gt;=$C37,OR($D37="",5&lt;=$D37)),$E37/12*(1+Settings!$B$7),0))</f>
      </c>
      <c r="K37" s="17">
        <f>IF(OR($A37="",$E37="",$C37=""),0,IF(AND(6&gt;=$C37,OR($D37="",6&lt;=$D37)),$E37/12*(1+Settings!$B$7),0))</f>
      </c>
      <c r="L37" s="17">
        <f>IF(OR($A37="",$E37="",$C37=""),0,IF(AND(7&gt;=$C37,OR($D37="",7&lt;=$D37)),$E37/12*(1+Settings!$B$7),0))</f>
      </c>
      <c r="M37" s="17">
        <f>IF(OR($A37="",$E37="",$C37=""),0,IF(AND(8&gt;=$C37,OR($D37="",8&lt;=$D37)),$E37/12*(1+Settings!$B$7),0))</f>
      </c>
      <c r="N37" s="17">
        <f>IF(OR($A37="",$E37="",$C37=""),0,IF(AND(9&gt;=$C37,OR($D37="",9&lt;=$D37)),$E37/12*(1+Settings!$B$7),0))</f>
      </c>
      <c r="O37" s="17">
        <f>IF(OR($A37="",$E37="",$C37=""),0,IF(AND(10&gt;=$C37,OR($D37="",10&lt;=$D37)),$E37/12*(1+Settings!$B$7),0))</f>
      </c>
      <c r="P37" s="17">
        <f>IF(OR($A37="",$E37="",$C37=""),0,IF(AND(11&gt;=$C37,OR($D37="",11&lt;=$D37)),$E37/12*(1+Settings!$B$7),0))</f>
      </c>
      <c r="Q37" s="17">
        <f>IF(OR($A37="",$E37="",$C37=""),0,IF(AND(12&gt;=$C37,OR($D37="",12&lt;=$D37)),$E37/12*(1+Settings!$B$7),0))</f>
      </c>
      <c r="R37" s="14">
        <f>SUM(F37:Q37)</f>
      </c>
    </row>
    <row r="38" spans="1:18" x14ac:dyDescent="0.25">
      <c r="A38" s="5"/>
      <c r="B38" s="5"/>
      <c r="C38" s="5"/>
      <c r="D38" s="5"/>
      <c r="E38" s="16"/>
      <c r="F38" s="17">
        <f>IF(OR($A38="",$E38="",$C38=""),0,IF(AND(1&gt;=$C38,OR($D38="",1&lt;=$D38)),$E38/12*(1+Settings!$B$7),0))</f>
      </c>
      <c r="G38" s="17">
        <f>IF(OR($A38="",$E38="",$C38=""),0,IF(AND(2&gt;=$C38,OR($D38="",2&lt;=$D38)),$E38/12*(1+Settings!$B$7),0))</f>
      </c>
      <c r="H38" s="17">
        <f>IF(OR($A38="",$E38="",$C38=""),0,IF(AND(3&gt;=$C38,OR($D38="",3&lt;=$D38)),$E38/12*(1+Settings!$B$7),0))</f>
      </c>
      <c r="I38" s="17">
        <f>IF(OR($A38="",$E38="",$C38=""),0,IF(AND(4&gt;=$C38,OR($D38="",4&lt;=$D38)),$E38/12*(1+Settings!$B$7),0))</f>
      </c>
      <c r="J38" s="17">
        <f>IF(OR($A38="",$E38="",$C38=""),0,IF(AND(5&gt;=$C38,OR($D38="",5&lt;=$D38)),$E38/12*(1+Settings!$B$7),0))</f>
      </c>
      <c r="K38" s="17">
        <f>IF(OR($A38="",$E38="",$C38=""),0,IF(AND(6&gt;=$C38,OR($D38="",6&lt;=$D38)),$E38/12*(1+Settings!$B$7),0))</f>
      </c>
      <c r="L38" s="17">
        <f>IF(OR($A38="",$E38="",$C38=""),0,IF(AND(7&gt;=$C38,OR($D38="",7&lt;=$D38)),$E38/12*(1+Settings!$B$7),0))</f>
      </c>
      <c r="M38" s="17">
        <f>IF(OR($A38="",$E38="",$C38=""),0,IF(AND(8&gt;=$C38,OR($D38="",8&lt;=$D38)),$E38/12*(1+Settings!$B$7),0))</f>
      </c>
      <c r="N38" s="17">
        <f>IF(OR($A38="",$E38="",$C38=""),0,IF(AND(9&gt;=$C38,OR($D38="",9&lt;=$D38)),$E38/12*(1+Settings!$B$7),0))</f>
      </c>
      <c r="O38" s="17">
        <f>IF(OR($A38="",$E38="",$C38=""),0,IF(AND(10&gt;=$C38,OR($D38="",10&lt;=$D38)),$E38/12*(1+Settings!$B$7),0))</f>
      </c>
      <c r="P38" s="17">
        <f>IF(OR($A38="",$E38="",$C38=""),0,IF(AND(11&gt;=$C38,OR($D38="",11&lt;=$D38)),$E38/12*(1+Settings!$B$7),0))</f>
      </c>
      <c r="Q38" s="17">
        <f>IF(OR($A38="",$E38="",$C38=""),0,IF(AND(12&gt;=$C38,OR($D38="",12&lt;=$D38)),$E38/12*(1+Settings!$B$7),0))</f>
      </c>
      <c r="R38" s="14">
        <f>SUM(F38:Q38)</f>
      </c>
    </row>
    <row r="39" spans="1:18" x14ac:dyDescent="0.25">
      <c r="A39" s="5"/>
      <c r="B39" s="5"/>
      <c r="C39" s="5"/>
      <c r="D39" s="5"/>
      <c r="E39" s="16"/>
      <c r="F39" s="17">
        <f>IF(OR($A39="",$E39="",$C39=""),0,IF(AND(1&gt;=$C39,OR($D39="",1&lt;=$D39)),$E39/12*(1+Settings!$B$7),0))</f>
      </c>
      <c r="G39" s="17">
        <f>IF(OR($A39="",$E39="",$C39=""),0,IF(AND(2&gt;=$C39,OR($D39="",2&lt;=$D39)),$E39/12*(1+Settings!$B$7),0))</f>
      </c>
      <c r="H39" s="17">
        <f>IF(OR($A39="",$E39="",$C39=""),0,IF(AND(3&gt;=$C39,OR($D39="",3&lt;=$D39)),$E39/12*(1+Settings!$B$7),0))</f>
      </c>
      <c r="I39" s="17">
        <f>IF(OR($A39="",$E39="",$C39=""),0,IF(AND(4&gt;=$C39,OR($D39="",4&lt;=$D39)),$E39/12*(1+Settings!$B$7),0))</f>
      </c>
      <c r="J39" s="17">
        <f>IF(OR($A39="",$E39="",$C39=""),0,IF(AND(5&gt;=$C39,OR($D39="",5&lt;=$D39)),$E39/12*(1+Settings!$B$7),0))</f>
      </c>
      <c r="K39" s="17">
        <f>IF(OR($A39="",$E39="",$C39=""),0,IF(AND(6&gt;=$C39,OR($D39="",6&lt;=$D39)),$E39/12*(1+Settings!$B$7),0))</f>
      </c>
      <c r="L39" s="17">
        <f>IF(OR($A39="",$E39="",$C39=""),0,IF(AND(7&gt;=$C39,OR($D39="",7&lt;=$D39)),$E39/12*(1+Settings!$B$7),0))</f>
      </c>
      <c r="M39" s="17">
        <f>IF(OR($A39="",$E39="",$C39=""),0,IF(AND(8&gt;=$C39,OR($D39="",8&lt;=$D39)),$E39/12*(1+Settings!$B$7),0))</f>
      </c>
      <c r="N39" s="17">
        <f>IF(OR($A39="",$E39="",$C39=""),0,IF(AND(9&gt;=$C39,OR($D39="",9&lt;=$D39)),$E39/12*(1+Settings!$B$7),0))</f>
      </c>
      <c r="O39" s="17">
        <f>IF(OR($A39="",$E39="",$C39=""),0,IF(AND(10&gt;=$C39,OR($D39="",10&lt;=$D39)),$E39/12*(1+Settings!$B$7),0))</f>
      </c>
      <c r="P39" s="17">
        <f>IF(OR($A39="",$E39="",$C39=""),0,IF(AND(11&gt;=$C39,OR($D39="",11&lt;=$D39)),$E39/12*(1+Settings!$B$7),0))</f>
      </c>
      <c r="Q39" s="17">
        <f>IF(OR($A39="",$E39="",$C39=""),0,IF(AND(12&gt;=$C39,OR($D39="",12&lt;=$D39)),$E39/12*(1+Settings!$B$7),0))</f>
      </c>
      <c r="R39" s="14">
        <f>SUM(F39:Q39)</f>
      </c>
    </row>
    <row r="40" spans="1:18" x14ac:dyDescent="0.25">
      <c r="A40" s="5"/>
      <c r="B40" s="5"/>
      <c r="C40" s="5"/>
      <c r="D40" s="5"/>
      <c r="E40" s="16"/>
      <c r="F40" s="17">
        <f>IF(OR($A40="",$E40="",$C40=""),0,IF(AND(1&gt;=$C40,OR($D40="",1&lt;=$D40)),$E40/12*(1+Settings!$B$7),0))</f>
      </c>
      <c r="G40" s="17">
        <f>IF(OR($A40="",$E40="",$C40=""),0,IF(AND(2&gt;=$C40,OR($D40="",2&lt;=$D40)),$E40/12*(1+Settings!$B$7),0))</f>
      </c>
      <c r="H40" s="17">
        <f>IF(OR($A40="",$E40="",$C40=""),0,IF(AND(3&gt;=$C40,OR($D40="",3&lt;=$D40)),$E40/12*(1+Settings!$B$7),0))</f>
      </c>
      <c r="I40" s="17">
        <f>IF(OR($A40="",$E40="",$C40=""),0,IF(AND(4&gt;=$C40,OR($D40="",4&lt;=$D40)),$E40/12*(1+Settings!$B$7),0))</f>
      </c>
      <c r="J40" s="17">
        <f>IF(OR($A40="",$E40="",$C40=""),0,IF(AND(5&gt;=$C40,OR($D40="",5&lt;=$D40)),$E40/12*(1+Settings!$B$7),0))</f>
      </c>
      <c r="K40" s="17">
        <f>IF(OR($A40="",$E40="",$C40=""),0,IF(AND(6&gt;=$C40,OR($D40="",6&lt;=$D40)),$E40/12*(1+Settings!$B$7),0))</f>
      </c>
      <c r="L40" s="17">
        <f>IF(OR($A40="",$E40="",$C40=""),0,IF(AND(7&gt;=$C40,OR($D40="",7&lt;=$D40)),$E40/12*(1+Settings!$B$7),0))</f>
      </c>
      <c r="M40" s="17">
        <f>IF(OR($A40="",$E40="",$C40=""),0,IF(AND(8&gt;=$C40,OR($D40="",8&lt;=$D40)),$E40/12*(1+Settings!$B$7),0))</f>
      </c>
      <c r="N40" s="17">
        <f>IF(OR($A40="",$E40="",$C40=""),0,IF(AND(9&gt;=$C40,OR($D40="",9&lt;=$D40)),$E40/12*(1+Settings!$B$7),0))</f>
      </c>
      <c r="O40" s="17">
        <f>IF(OR($A40="",$E40="",$C40=""),0,IF(AND(10&gt;=$C40,OR($D40="",10&lt;=$D40)),$E40/12*(1+Settings!$B$7),0))</f>
      </c>
      <c r="P40" s="17">
        <f>IF(OR($A40="",$E40="",$C40=""),0,IF(AND(11&gt;=$C40,OR($D40="",11&lt;=$D40)),$E40/12*(1+Settings!$B$7),0))</f>
      </c>
      <c r="Q40" s="17">
        <f>IF(OR($A40="",$E40="",$C40=""),0,IF(AND(12&gt;=$C40,OR($D40="",12&lt;=$D40)),$E40/12*(1+Settings!$B$7),0))</f>
      </c>
      <c r="R40" s="14">
        <f>SUM(F40:Q40)</f>
      </c>
    </row>
    <row r="41" spans="1:18" x14ac:dyDescent="0.25">
      <c r="A41" s="5"/>
      <c r="B41" s="5"/>
      <c r="C41" s="5"/>
      <c r="D41" s="5"/>
      <c r="E41" s="16"/>
      <c r="F41" s="17">
        <f>IF(OR($A41="",$E41="",$C41=""),0,IF(AND(1&gt;=$C41,OR($D41="",1&lt;=$D41)),$E41/12*(1+Settings!$B$7),0))</f>
      </c>
      <c r="G41" s="17">
        <f>IF(OR($A41="",$E41="",$C41=""),0,IF(AND(2&gt;=$C41,OR($D41="",2&lt;=$D41)),$E41/12*(1+Settings!$B$7),0))</f>
      </c>
      <c r="H41" s="17">
        <f>IF(OR($A41="",$E41="",$C41=""),0,IF(AND(3&gt;=$C41,OR($D41="",3&lt;=$D41)),$E41/12*(1+Settings!$B$7),0))</f>
      </c>
      <c r="I41" s="17">
        <f>IF(OR($A41="",$E41="",$C41=""),0,IF(AND(4&gt;=$C41,OR($D41="",4&lt;=$D41)),$E41/12*(1+Settings!$B$7),0))</f>
      </c>
      <c r="J41" s="17">
        <f>IF(OR($A41="",$E41="",$C41=""),0,IF(AND(5&gt;=$C41,OR($D41="",5&lt;=$D41)),$E41/12*(1+Settings!$B$7),0))</f>
      </c>
      <c r="K41" s="17">
        <f>IF(OR($A41="",$E41="",$C41=""),0,IF(AND(6&gt;=$C41,OR($D41="",6&lt;=$D41)),$E41/12*(1+Settings!$B$7),0))</f>
      </c>
      <c r="L41" s="17">
        <f>IF(OR($A41="",$E41="",$C41=""),0,IF(AND(7&gt;=$C41,OR($D41="",7&lt;=$D41)),$E41/12*(1+Settings!$B$7),0))</f>
      </c>
      <c r="M41" s="17">
        <f>IF(OR($A41="",$E41="",$C41=""),0,IF(AND(8&gt;=$C41,OR($D41="",8&lt;=$D41)),$E41/12*(1+Settings!$B$7),0))</f>
      </c>
      <c r="N41" s="17">
        <f>IF(OR($A41="",$E41="",$C41=""),0,IF(AND(9&gt;=$C41,OR($D41="",9&lt;=$D41)),$E41/12*(1+Settings!$B$7),0))</f>
      </c>
      <c r="O41" s="17">
        <f>IF(OR($A41="",$E41="",$C41=""),0,IF(AND(10&gt;=$C41,OR($D41="",10&lt;=$D41)),$E41/12*(1+Settings!$B$7),0))</f>
      </c>
      <c r="P41" s="17">
        <f>IF(OR($A41="",$E41="",$C41=""),0,IF(AND(11&gt;=$C41,OR($D41="",11&lt;=$D41)),$E41/12*(1+Settings!$B$7),0))</f>
      </c>
      <c r="Q41" s="17">
        <f>IF(OR($A41="",$E41="",$C41=""),0,IF(AND(12&gt;=$C41,OR($D41="",12&lt;=$D41)),$E41/12*(1+Settings!$B$7),0))</f>
      </c>
      <c r="R41" s="14">
        <f>SUM(F41:Q41)</f>
      </c>
    </row>
    <row r="42" spans="1:18" x14ac:dyDescent="0.25">
      <c r="A42" s="5"/>
      <c r="B42" s="5"/>
      <c r="C42" s="5"/>
      <c r="D42" s="5"/>
      <c r="E42" s="16"/>
      <c r="F42" s="17">
        <f>IF(OR($A42="",$E42="",$C42=""),0,IF(AND(1&gt;=$C42,OR($D42="",1&lt;=$D42)),$E42/12*(1+Settings!$B$7),0))</f>
      </c>
      <c r="G42" s="17">
        <f>IF(OR($A42="",$E42="",$C42=""),0,IF(AND(2&gt;=$C42,OR($D42="",2&lt;=$D42)),$E42/12*(1+Settings!$B$7),0))</f>
      </c>
      <c r="H42" s="17">
        <f>IF(OR($A42="",$E42="",$C42=""),0,IF(AND(3&gt;=$C42,OR($D42="",3&lt;=$D42)),$E42/12*(1+Settings!$B$7),0))</f>
      </c>
      <c r="I42" s="17">
        <f>IF(OR($A42="",$E42="",$C42=""),0,IF(AND(4&gt;=$C42,OR($D42="",4&lt;=$D42)),$E42/12*(1+Settings!$B$7),0))</f>
      </c>
      <c r="J42" s="17">
        <f>IF(OR($A42="",$E42="",$C42=""),0,IF(AND(5&gt;=$C42,OR($D42="",5&lt;=$D42)),$E42/12*(1+Settings!$B$7),0))</f>
      </c>
      <c r="K42" s="17">
        <f>IF(OR($A42="",$E42="",$C42=""),0,IF(AND(6&gt;=$C42,OR($D42="",6&lt;=$D42)),$E42/12*(1+Settings!$B$7),0))</f>
      </c>
      <c r="L42" s="17">
        <f>IF(OR($A42="",$E42="",$C42=""),0,IF(AND(7&gt;=$C42,OR($D42="",7&lt;=$D42)),$E42/12*(1+Settings!$B$7),0))</f>
      </c>
      <c r="M42" s="17">
        <f>IF(OR($A42="",$E42="",$C42=""),0,IF(AND(8&gt;=$C42,OR($D42="",8&lt;=$D42)),$E42/12*(1+Settings!$B$7),0))</f>
      </c>
      <c r="N42" s="17">
        <f>IF(OR($A42="",$E42="",$C42=""),0,IF(AND(9&gt;=$C42,OR($D42="",9&lt;=$D42)),$E42/12*(1+Settings!$B$7),0))</f>
      </c>
      <c r="O42" s="17">
        <f>IF(OR($A42="",$E42="",$C42=""),0,IF(AND(10&gt;=$C42,OR($D42="",10&lt;=$D42)),$E42/12*(1+Settings!$B$7),0))</f>
      </c>
      <c r="P42" s="17">
        <f>IF(OR($A42="",$E42="",$C42=""),0,IF(AND(11&gt;=$C42,OR($D42="",11&lt;=$D42)),$E42/12*(1+Settings!$B$7),0))</f>
      </c>
      <c r="Q42" s="17">
        <f>IF(OR($A42="",$E42="",$C42=""),0,IF(AND(12&gt;=$C42,OR($D42="",12&lt;=$D42)),$E42/12*(1+Settings!$B$7),0))</f>
      </c>
      <c r="R42" s="14">
        <f>SUM(F42:Q42)</f>
      </c>
    </row>
    <row r="43" spans="1:18" x14ac:dyDescent="0.25">
      <c r="A43" s="5"/>
      <c r="B43" s="5"/>
      <c r="C43" s="5"/>
      <c r="D43" s="5"/>
      <c r="E43" s="16"/>
      <c r="F43" s="17">
        <f>IF(OR($A43="",$E43="",$C43=""),0,IF(AND(1&gt;=$C43,OR($D43="",1&lt;=$D43)),$E43/12*(1+Settings!$B$7),0))</f>
      </c>
      <c r="G43" s="17">
        <f>IF(OR($A43="",$E43="",$C43=""),0,IF(AND(2&gt;=$C43,OR($D43="",2&lt;=$D43)),$E43/12*(1+Settings!$B$7),0))</f>
      </c>
      <c r="H43" s="17">
        <f>IF(OR($A43="",$E43="",$C43=""),0,IF(AND(3&gt;=$C43,OR($D43="",3&lt;=$D43)),$E43/12*(1+Settings!$B$7),0))</f>
      </c>
      <c r="I43" s="17">
        <f>IF(OR($A43="",$E43="",$C43=""),0,IF(AND(4&gt;=$C43,OR($D43="",4&lt;=$D43)),$E43/12*(1+Settings!$B$7),0))</f>
      </c>
      <c r="J43" s="17">
        <f>IF(OR($A43="",$E43="",$C43=""),0,IF(AND(5&gt;=$C43,OR($D43="",5&lt;=$D43)),$E43/12*(1+Settings!$B$7),0))</f>
      </c>
      <c r="K43" s="17">
        <f>IF(OR($A43="",$E43="",$C43=""),0,IF(AND(6&gt;=$C43,OR($D43="",6&lt;=$D43)),$E43/12*(1+Settings!$B$7),0))</f>
      </c>
      <c r="L43" s="17">
        <f>IF(OR($A43="",$E43="",$C43=""),0,IF(AND(7&gt;=$C43,OR($D43="",7&lt;=$D43)),$E43/12*(1+Settings!$B$7),0))</f>
      </c>
      <c r="M43" s="17">
        <f>IF(OR($A43="",$E43="",$C43=""),0,IF(AND(8&gt;=$C43,OR($D43="",8&lt;=$D43)),$E43/12*(1+Settings!$B$7),0))</f>
      </c>
      <c r="N43" s="17">
        <f>IF(OR($A43="",$E43="",$C43=""),0,IF(AND(9&gt;=$C43,OR($D43="",9&lt;=$D43)),$E43/12*(1+Settings!$B$7),0))</f>
      </c>
      <c r="O43" s="17">
        <f>IF(OR($A43="",$E43="",$C43=""),0,IF(AND(10&gt;=$C43,OR($D43="",10&lt;=$D43)),$E43/12*(1+Settings!$B$7),0))</f>
      </c>
      <c r="P43" s="17">
        <f>IF(OR($A43="",$E43="",$C43=""),0,IF(AND(11&gt;=$C43,OR($D43="",11&lt;=$D43)),$E43/12*(1+Settings!$B$7),0))</f>
      </c>
      <c r="Q43" s="17">
        <f>IF(OR($A43="",$E43="",$C43=""),0,IF(AND(12&gt;=$C43,OR($D43="",12&lt;=$D43)),$E43/12*(1+Settings!$B$7),0))</f>
      </c>
      <c r="R43" s="14">
        <f>SUM(F43:Q43)</f>
      </c>
    </row>
    <row r="44" spans="1:18" x14ac:dyDescent="0.25">
      <c r="A44" s="5"/>
      <c r="B44" s="5"/>
      <c r="C44" s="5"/>
      <c r="D44" s="5"/>
      <c r="E44" s="16"/>
      <c r="F44" s="17">
        <f>IF(OR($A44="",$E44="",$C44=""),0,IF(AND(1&gt;=$C44,OR($D44="",1&lt;=$D44)),$E44/12*(1+Settings!$B$7),0))</f>
      </c>
      <c r="G44" s="17">
        <f>IF(OR($A44="",$E44="",$C44=""),0,IF(AND(2&gt;=$C44,OR($D44="",2&lt;=$D44)),$E44/12*(1+Settings!$B$7),0))</f>
      </c>
      <c r="H44" s="17">
        <f>IF(OR($A44="",$E44="",$C44=""),0,IF(AND(3&gt;=$C44,OR($D44="",3&lt;=$D44)),$E44/12*(1+Settings!$B$7),0))</f>
      </c>
      <c r="I44" s="17">
        <f>IF(OR($A44="",$E44="",$C44=""),0,IF(AND(4&gt;=$C44,OR($D44="",4&lt;=$D44)),$E44/12*(1+Settings!$B$7),0))</f>
      </c>
      <c r="J44" s="17">
        <f>IF(OR($A44="",$E44="",$C44=""),0,IF(AND(5&gt;=$C44,OR($D44="",5&lt;=$D44)),$E44/12*(1+Settings!$B$7),0))</f>
      </c>
      <c r="K44" s="17">
        <f>IF(OR($A44="",$E44="",$C44=""),0,IF(AND(6&gt;=$C44,OR($D44="",6&lt;=$D44)),$E44/12*(1+Settings!$B$7),0))</f>
      </c>
      <c r="L44" s="17">
        <f>IF(OR($A44="",$E44="",$C44=""),0,IF(AND(7&gt;=$C44,OR($D44="",7&lt;=$D44)),$E44/12*(1+Settings!$B$7),0))</f>
      </c>
      <c r="M44" s="17">
        <f>IF(OR($A44="",$E44="",$C44=""),0,IF(AND(8&gt;=$C44,OR($D44="",8&lt;=$D44)),$E44/12*(1+Settings!$B$7),0))</f>
      </c>
      <c r="N44" s="17">
        <f>IF(OR($A44="",$E44="",$C44=""),0,IF(AND(9&gt;=$C44,OR($D44="",9&lt;=$D44)),$E44/12*(1+Settings!$B$7),0))</f>
      </c>
      <c r="O44" s="17">
        <f>IF(OR($A44="",$E44="",$C44=""),0,IF(AND(10&gt;=$C44,OR($D44="",10&lt;=$D44)),$E44/12*(1+Settings!$B$7),0))</f>
      </c>
      <c r="P44" s="17">
        <f>IF(OR($A44="",$E44="",$C44=""),0,IF(AND(11&gt;=$C44,OR($D44="",11&lt;=$D44)),$E44/12*(1+Settings!$B$7),0))</f>
      </c>
      <c r="Q44" s="17">
        <f>IF(OR($A44="",$E44="",$C44=""),0,IF(AND(12&gt;=$C44,OR($D44="",12&lt;=$D44)),$E44/12*(1+Settings!$B$7),0))</f>
      </c>
      <c r="R44" s="14">
        <f>SUM(F44:Q44)</f>
      </c>
    </row>
    <row r="46" spans="1:18" x14ac:dyDescent="0.25">
      <c r="A46" s="10" t="s">
        <v>119</v>
      </c>
      <c r="B46" s="11"/>
      <c r="C46" s="11"/>
      <c r="D46" s="11"/>
      <c r="E46" s="11"/>
      <c r="F46" s="11"/>
      <c r="G46" s="11"/>
      <c r="H46" s="11"/>
      <c r="I46" s="11"/>
      <c r="J46" s="11"/>
      <c r="K46" s="11"/>
      <c r="L46" s="11"/>
      <c r="M46" s="11"/>
      <c r="N46" s="11"/>
      <c r="O46" s="11"/>
      <c r="P46" s="11"/>
      <c r="Q46" s="11"/>
      <c r="R46" s="11"/>
    </row>
    <row r="47" spans="1:18" x14ac:dyDescent="0.25">
      <c r="A47" t="s">
        <v>101</v>
      </c>
      <c r="F47" s="14">
        <f>SUMIF($B$5:$B$44,$A47,F$5:F$44)</f>
      </c>
      <c r="G47" s="14">
        <f>SUMIF($B$5:$B$44,$A47,G$5:G$44)</f>
      </c>
      <c r="H47" s="14">
        <f>SUMIF($B$5:$B$44,$A47,H$5:H$44)</f>
      </c>
      <c r="I47" s="14">
        <f>SUMIF($B$5:$B$44,$A47,I$5:I$44)</f>
      </c>
      <c r="J47" s="14">
        <f>SUMIF($B$5:$B$44,$A47,J$5:J$44)</f>
      </c>
      <c r="K47" s="14">
        <f>SUMIF($B$5:$B$44,$A47,K$5:K$44)</f>
      </c>
      <c r="L47" s="14">
        <f>SUMIF($B$5:$B$44,$A47,L$5:L$44)</f>
      </c>
      <c r="M47" s="14">
        <f>SUMIF($B$5:$B$44,$A47,M$5:M$44)</f>
      </c>
      <c r="N47" s="14">
        <f>SUMIF($B$5:$B$44,$A47,N$5:N$44)</f>
      </c>
      <c r="O47" s="14">
        <f>SUMIF($B$5:$B$44,$A47,O$5:O$44)</f>
      </c>
      <c r="P47" s="14">
        <f>SUMIF($B$5:$B$44,$A47,P$5:P$44)</f>
      </c>
      <c r="Q47" s="14">
        <f>SUMIF($B$5:$B$44,$A47,Q$5:Q$44)</f>
      </c>
      <c r="R47" s="14">
        <f>SUMIF($B$5:$B$44,$A47,R$5:R$44)</f>
      </c>
    </row>
    <row r="48" spans="1:18" x14ac:dyDescent="0.25">
      <c r="A48" t="s">
        <v>106</v>
      </c>
      <c r="F48" s="14">
        <f>SUMIF($B$5:$B$44,$A48,F$5:F$44)</f>
      </c>
      <c r="G48" s="14">
        <f>SUMIF($B$5:$B$44,$A48,G$5:G$44)</f>
      </c>
      <c r="H48" s="14">
        <f>SUMIF($B$5:$B$44,$A48,H$5:H$44)</f>
      </c>
      <c r="I48" s="14">
        <f>SUMIF($B$5:$B$44,$A48,I$5:I$44)</f>
      </c>
      <c r="J48" s="14">
        <f>SUMIF($B$5:$B$44,$A48,J$5:J$44)</f>
      </c>
      <c r="K48" s="14">
        <f>SUMIF($B$5:$B$44,$A48,K$5:K$44)</f>
      </c>
      <c r="L48" s="14">
        <f>SUMIF($B$5:$B$44,$A48,L$5:L$44)</f>
      </c>
      <c r="M48" s="14">
        <f>SUMIF($B$5:$B$44,$A48,M$5:M$44)</f>
      </c>
      <c r="N48" s="14">
        <f>SUMIF($B$5:$B$44,$A48,N$5:N$44)</f>
      </c>
      <c r="O48" s="14">
        <f>SUMIF($B$5:$B$44,$A48,O$5:O$44)</f>
      </c>
      <c r="P48" s="14">
        <f>SUMIF($B$5:$B$44,$A48,P$5:P$44)</f>
      </c>
      <c r="Q48" s="14">
        <f>SUMIF($B$5:$B$44,$A48,Q$5:Q$44)</f>
      </c>
      <c r="R48" s="14">
        <f>SUMIF($B$5:$B$44,$A48,R$5:R$44)</f>
      </c>
    </row>
    <row r="49" spans="1:18" x14ac:dyDescent="0.25">
      <c r="A49" t="s">
        <v>110</v>
      </c>
      <c r="F49" s="14">
        <f>SUMIF($B$5:$B$44,$A49,F$5:F$44)</f>
      </c>
      <c r="G49" s="14">
        <f>SUMIF($B$5:$B$44,$A49,G$5:G$44)</f>
      </c>
      <c r="H49" s="14">
        <f>SUMIF($B$5:$B$44,$A49,H$5:H$44)</f>
      </c>
      <c r="I49" s="14">
        <f>SUMIF($B$5:$B$44,$A49,I$5:I$44)</f>
      </c>
      <c r="J49" s="14">
        <f>SUMIF($B$5:$B$44,$A49,J$5:J$44)</f>
      </c>
      <c r="K49" s="14">
        <f>SUMIF($B$5:$B$44,$A49,K$5:K$44)</f>
      </c>
      <c r="L49" s="14">
        <f>SUMIF($B$5:$B$44,$A49,L$5:L$44)</f>
      </c>
      <c r="M49" s="14">
        <f>SUMIF($B$5:$B$44,$A49,M$5:M$44)</f>
      </c>
      <c r="N49" s="14">
        <f>SUMIF($B$5:$B$44,$A49,N$5:N$44)</f>
      </c>
      <c r="O49" s="14">
        <f>SUMIF($B$5:$B$44,$A49,O$5:O$44)</f>
      </c>
      <c r="P49" s="14">
        <f>SUMIF($B$5:$B$44,$A49,P$5:P$44)</f>
      </c>
      <c r="Q49" s="14">
        <f>SUMIF($B$5:$B$44,$A49,Q$5:Q$44)</f>
      </c>
      <c r="R49" s="14">
        <f>SUMIF($B$5:$B$44,$A49,R$5:R$44)</f>
      </c>
    </row>
    <row r="50" spans="1:18" x14ac:dyDescent="0.25">
      <c r="A50" t="s">
        <v>111</v>
      </c>
      <c r="F50" s="14">
        <f>SUMIF($B$5:$B$44,$A50,F$5:F$44)</f>
      </c>
      <c r="G50" s="14">
        <f>SUMIF($B$5:$B$44,$A50,G$5:G$44)</f>
      </c>
      <c r="H50" s="14">
        <f>SUMIF($B$5:$B$44,$A50,H$5:H$44)</f>
      </c>
      <c r="I50" s="14">
        <f>SUMIF($B$5:$B$44,$A50,I$5:I$44)</f>
      </c>
      <c r="J50" s="14">
        <f>SUMIF($B$5:$B$44,$A50,J$5:J$44)</f>
      </c>
      <c r="K50" s="14">
        <f>SUMIF($B$5:$B$44,$A50,K$5:K$44)</f>
      </c>
      <c r="L50" s="14">
        <f>SUMIF($B$5:$B$44,$A50,L$5:L$44)</f>
      </c>
      <c r="M50" s="14">
        <f>SUMIF($B$5:$B$44,$A50,M$5:M$44)</f>
      </c>
      <c r="N50" s="14">
        <f>SUMIF($B$5:$B$44,$A50,N$5:N$44)</f>
      </c>
      <c r="O50" s="14">
        <f>SUMIF($B$5:$B$44,$A50,O$5:O$44)</f>
      </c>
      <c r="P50" s="14">
        <f>SUMIF($B$5:$B$44,$A50,P$5:P$44)</f>
      </c>
      <c r="Q50" s="14">
        <f>SUMIF($B$5:$B$44,$A50,Q$5:Q$44)</f>
      </c>
      <c r="R50" s="14">
        <f>SUMIF($B$5:$B$44,$A50,R$5:R$44)</f>
      </c>
    </row>
    <row r="51" spans="1:18" x14ac:dyDescent="0.25">
      <c r="A51" t="s">
        <v>99</v>
      </c>
      <c r="F51" s="14">
        <f>SUMIF($B$5:$B$44,$A51,F$5:F$44)</f>
      </c>
      <c r="G51" s="14">
        <f>SUMIF($B$5:$B$44,$A51,G$5:G$44)</f>
      </c>
      <c r="H51" s="14">
        <f>SUMIF($B$5:$B$44,$A51,H$5:H$44)</f>
      </c>
      <c r="I51" s="14">
        <f>SUMIF($B$5:$B$44,$A51,I$5:I$44)</f>
      </c>
      <c r="J51" s="14">
        <f>SUMIF($B$5:$B$44,$A51,J$5:J$44)</f>
      </c>
      <c r="K51" s="14">
        <f>SUMIF($B$5:$B$44,$A51,K$5:K$44)</f>
      </c>
      <c r="L51" s="14">
        <f>SUMIF($B$5:$B$44,$A51,L$5:L$44)</f>
      </c>
      <c r="M51" s="14">
        <f>SUMIF($B$5:$B$44,$A51,M$5:M$44)</f>
      </c>
      <c r="N51" s="14">
        <f>SUMIF($B$5:$B$44,$A51,N$5:N$44)</f>
      </c>
      <c r="O51" s="14">
        <f>SUMIF($B$5:$B$44,$A51,O$5:O$44)</f>
      </c>
      <c r="P51" s="14">
        <f>SUMIF($B$5:$B$44,$A51,P$5:P$44)</f>
      </c>
      <c r="Q51" s="14">
        <f>SUMIF($B$5:$B$44,$A51,Q$5:Q$44)</f>
      </c>
      <c r="R51" s="14">
        <f>SUMIF($B$5:$B$44,$A51,R$5:R$44)</f>
      </c>
    </row>
    <row r="52" spans="1:18" x14ac:dyDescent="0.25">
      <c r="A52" s="13" t="s">
        <v>120</v>
      </c>
      <c r="F52" s="15">
        <f>SUM(F5:F44)</f>
      </c>
      <c r="G52" s="15">
        <f>SUM(G5:G44)</f>
      </c>
      <c r="H52" s="15">
        <f>SUM(H5:H44)</f>
      </c>
      <c r="I52" s="15">
        <f>SUM(I5:I44)</f>
      </c>
      <c r="J52" s="15">
        <f>SUM(J5:J44)</f>
      </c>
      <c r="K52" s="15">
        <f>SUM(K5:K44)</f>
      </c>
      <c r="L52" s="15">
        <f>SUM(L5:L44)</f>
      </c>
      <c r="M52" s="15">
        <f>SUM(M5:M44)</f>
      </c>
      <c r="N52" s="15">
        <f>SUM(N5:N44)</f>
      </c>
      <c r="O52" s="15">
        <f>SUM(O5:O44)</f>
      </c>
      <c r="P52" s="15">
        <f>SUM(P5:P44)</f>
      </c>
      <c r="Q52" s="15">
        <f>SUM(Q5:Q44)</f>
      </c>
      <c r="R52" s="15">
        <f>SUM(R5:R44)</f>
      </c>
    </row>
    <row r="53" spans="1:17" x14ac:dyDescent="0.25">
      <c r="A53" s="13" t="s">
        <v>121</v>
      </c>
      <c r="F53" s="18">
        <f>SUMPRODUCT(($A$5:$A$44&lt;&gt;"")*($C$5:$C$44&lt;&gt;"")*($C$5:$C$44&lt;=1)*((($D$5:$D$44="")+($D$5:$D$44&gt;=1))&gt;0))</f>
      </c>
      <c r="G53" s="18">
        <f>SUMPRODUCT(($A$5:$A$44&lt;&gt;"")*($C$5:$C$44&lt;&gt;"")*($C$5:$C$44&lt;=2)*((($D$5:$D$44="")+($D$5:$D$44&gt;=2))&gt;0))</f>
      </c>
      <c r="H53" s="18">
        <f>SUMPRODUCT(($A$5:$A$44&lt;&gt;"")*($C$5:$C$44&lt;&gt;"")*($C$5:$C$44&lt;=3)*((($D$5:$D$44="")+($D$5:$D$44&gt;=3))&gt;0))</f>
      </c>
      <c r="I53" s="18">
        <f>SUMPRODUCT(($A$5:$A$44&lt;&gt;"")*($C$5:$C$44&lt;&gt;"")*($C$5:$C$44&lt;=4)*((($D$5:$D$44="")+($D$5:$D$44&gt;=4))&gt;0))</f>
      </c>
      <c r="J53" s="18">
        <f>SUMPRODUCT(($A$5:$A$44&lt;&gt;"")*($C$5:$C$44&lt;&gt;"")*($C$5:$C$44&lt;=5)*((($D$5:$D$44="")+($D$5:$D$44&gt;=5))&gt;0))</f>
      </c>
      <c r="K53" s="18">
        <f>SUMPRODUCT(($A$5:$A$44&lt;&gt;"")*($C$5:$C$44&lt;&gt;"")*($C$5:$C$44&lt;=6)*((($D$5:$D$44="")+($D$5:$D$44&gt;=6))&gt;0))</f>
      </c>
      <c r="L53" s="18">
        <f>SUMPRODUCT(($A$5:$A$44&lt;&gt;"")*($C$5:$C$44&lt;&gt;"")*($C$5:$C$44&lt;=7)*((($D$5:$D$44="")+($D$5:$D$44&gt;=7))&gt;0))</f>
      </c>
      <c r="M53" s="18">
        <f>SUMPRODUCT(($A$5:$A$44&lt;&gt;"")*($C$5:$C$44&lt;&gt;"")*($C$5:$C$44&lt;=8)*((($D$5:$D$44="")+($D$5:$D$44&gt;=8))&gt;0))</f>
      </c>
      <c r="N53" s="18">
        <f>SUMPRODUCT(($A$5:$A$44&lt;&gt;"")*($C$5:$C$44&lt;&gt;"")*($C$5:$C$44&lt;=9)*((($D$5:$D$44="")+($D$5:$D$44&gt;=9))&gt;0))</f>
      </c>
      <c r="O53" s="18">
        <f>SUMPRODUCT(($A$5:$A$44&lt;&gt;"")*($C$5:$C$44&lt;&gt;"")*($C$5:$C$44&lt;=10)*((($D$5:$D$44="")+($D$5:$D$44&gt;=10))&gt;0))</f>
      </c>
      <c r="P53" s="18">
        <f>SUMPRODUCT(($A$5:$A$44&lt;&gt;"")*($C$5:$C$44&lt;&gt;"")*($C$5:$C$44&lt;=11)*((($D$5:$D$44="")+($D$5:$D$44&gt;=11))&gt;0))</f>
      </c>
      <c r="Q53" s="18">
        <f>SUMPRODUCT(($A$5:$A$44&lt;&gt;"")*($C$5:$C$44&lt;&gt;"")*($C$5:$C$44&lt;=12)*((($D$5:$D$44="")+($D$5:$D$44&gt;=12))&gt;0))</f>
      </c>
    </row>
  </sheetData>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21316"/>
  </sheetPr>
  <dimension ref="A1:O25"/>
  <sheetViews>
    <sheetView workbookViewId="0" showGridLines="0">
      <pane xSplit="2" ySplit="4" topLeftCell="C5" activePane="bottomRight" state="frozen"/>
      <selection pane="bottomRight"/>
    </sheetView>
  </sheetViews>
  <sheetFormatPr defaultRowHeight="15" outlineLevelRow="0" outlineLevelCol="0" x14ac:dyDescent="55"/>
  <cols>
    <col min="1" max="1" width="34" customWidth="1"/>
    <col min="2" max="2" width="16" customWidth="1"/>
    <col min="3" max="14" width="10" customWidth="1"/>
    <col min="15" max="15" width="11" customWidth="1"/>
  </cols>
  <sheetData>
    <row r="1" spans="1:1" x14ac:dyDescent="0.25">
      <c r="A1" s="1" t="s">
        <v>122</v>
      </c>
    </row>
    <row r="2" spans="1:1" x14ac:dyDescent="0.25">
      <c r="A2" s="2" t="s">
        <v>123</v>
      </c>
    </row>
    <row r="4" ht="22" customHeight="1" spans="1:15" x14ac:dyDescent="0.25">
      <c r="A4" s="8" t="s">
        <v>124</v>
      </c>
      <c r="B4" s="8" t="s">
        <v>94</v>
      </c>
      <c r="C4" s="8" t="s">
        <v>62</v>
      </c>
      <c r="D4" s="8" t="s">
        <v>63</v>
      </c>
      <c r="E4" s="8" t="s">
        <v>64</v>
      </c>
      <c r="F4" s="8" t="s">
        <v>65</v>
      </c>
      <c r="G4" s="8" t="s">
        <v>66</v>
      </c>
      <c r="H4" s="8" t="s">
        <v>67</v>
      </c>
      <c r="I4" s="8" t="s">
        <v>68</v>
      </c>
      <c r="J4" s="8" t="s">
        <v>69</v>
      </c>
      <c r="K4" s="8" t="s">
        <v>70</v>
      </c>
      <c r="L4" s="8" t="s">
        <v>71</v>
      </c>
      <c r="M4" s="8" t="s">
        <v>72</v>
      </c>
      <c r="N4" s="8" t="s">
        <v>73</v>
      </c>
      <c r="O4" s="8" t="s">
        <v>74</v>
      </c>
    </row>
    <row r="5" spans="1:15" x14ac:dyDescent="0.25">
      <c r="A5" s="5" t="s">
        <v>125</v>
      </c>
      <c r="B5" s="5" t="s">
        <v>101</v>
      </c>
      <c r="C5" s="19">
        <v>3.2</v>
      </c>
      <c r="D5" s="19">
        <v>3.3</v>
      </c>
      <c r="E5" s="19">
        <v>3.4</v>
      </c>
      <c r="F5" s="19">
        <v>3.4</v>
      </c>
      <c r="G5" s="19">
        <v>3.5</v>
      </c>
      <c r="H5" s="19">
        <v>3.6</v>
      </c>
      <c r="I5" s="19">
        <v>3.7</v>
      </c>
      <c r="J5" s="19">
        <v>3.8</v>
      </c>
      <c r="K5" s="19">
        <v>3.8</v>
      </c>
      <c r="L5" s="19">
        <v>3.9</v>
      </c>
      <c r="M5" s="19">
        <v>4</v>
      </c>
      <c r="N5" s="19">
        <v>4.1</v>
      </c>
      <c r="O5" s="14">
        <f>SUM(C5:N5)</f>
      </c>
    </row>
    <row r="6" spans="1:15" x14ac:dyDescent="0.25">
      <c r="A6" s="5" t="s">
        <v>126</v>
      </c>
      <c r="B6" s="5" t="s">
        <v>99</v>
      </c>
      <c r="C6" s="19">
        <v>1.6</v>
      </c>
      <c r="D6" s="19">
        <v>1.6</v>
      </c>
      <c r="E6" s="19">
        <v>1.6</v>
      </c>
      <c r="F6" s="19">
        <v>1.7</v>
      </c>
      <c r="G6" s="19">
        <v>1.7</v>
      </c>
      <c r="H6" s="19">
        <v>1.7</v>
      </c>
      <c r="I6" s="19">
        <v>1.7</v>
      </c>
      <c r="J6" s="19">
        <v>1.7</v>
      </c>
      <c r="K6" s="19">
        <v>1.8</v>
      </c>
      <c r="L6" s="19">
        <v>1.8</v>
      </c>
      <c r="M6" s="19">
        <v>1.8</v>
      </c>
      <c r="N6" s="19">
        <v>1.8</v>
      </c>
      <c r="O6" s="14">
        <f>SUM(C6:N6)</f>
      </c>
    </row>
    <row r="7" spans="1:15" x14ac:dyDescent="0.25">
      <c r="A7" s="5" t="s">
        <v>127</v>
      </c>
      <c r="B7" s="5" t="s">
        <v>110</v>
      </c>
      <c r="C7" s="19">
        <v>4</v>
      </c>
      <c r="D7" s="19">
        <v>4.2</v>
      </c>
      <c r="E7" s="19">
        <v>4.3</v>
      </c>
      <c r="F7" s="19">
        <v>4.5</v>
      </c>
      <c r="G7" s="19">
        <v>4.6</v>
      </c>
      <c r="H7" s="19">
        <v>4.8</v>
      </c>
      <c r="I7" s="19">
        <v>4.9</v>
      </c>
      <c r="J7" s="19">
        <v>5.1</v>
      </c>
      <c r="K7" s="19">
        <v>5.2</v>
      </c>
      <c r="L7" s="19">
        <v>5.4</v>
      </c>
      <c r="M7" s="19">
        <v>5.5</v>
      </c>
      <c r="N7" s="19">
        <v>5.7</v>
      </c>
      <c r="O7" s="14">
        <f>SUM(C7:N7)</f>
      </c>
    </row>
    <row r="8" spans="1:15" x14ac:dyDescent="0.25">
      <c r="A8" s="5" t="s">
        <v>128</v>
      </c>
      <c r="B8" s="5" t="s">
        <v>106</v>
      </c>
      <c r="C8" s="19">
        <v>1.2</v>
      </c>
      <c r="D8" s="19">
        <v>1.2</v>
      </c>
      <c r="E8" s="19">
        <v>1.2</v>
      </c>
      <c r="F8" s="19">
        <v>1.2</v>
      </c>
      <c r="G8" s="19">
        <v>1.2</v>
      </c>
      <c r="H8" s="19">
        <v>1.2</v>
      </c>
      <c r="I8" s="19">
        <v>1.2</v>
      </c>
      <c r="J8" s="19">
        <v>1.2</v>
      </c>
      <c r="K8" s="19">
        <v>1.2</v>
      </c>
      <c r="L8" s="19">
        <v>1.2</v>
      </c>
      <c r="M8" s="19">
        <v>1.2</v>
      </c>
      <c r="N8" s="19">
        <v>1.2</v>
      </c>
      <c r="O8" s="14">
        <f>SUM(C8:N8)</f>
      </c>
    </row>
    <row r="9" spans="1:15" x14ac:dyDescent="0.25">
      <c r="A9" s="5" t="s">
        <v>129</v>
      </c>
      <c r="B9" s="5" t="s">
        <v>99</v>
      </c>
      <c r="C9" s="19">
        <v>3.4</v>
      </c>
      <c r="D9" s="19">
        <v>3.4</v>
      </c>
      <c r="E9" s="19">
        <v>3.4</v>
      </c>
      <c r="F9" s="19">
        <v>3.4</v>
      </c>
      <c r="G9" s="19">
        <v>3.4</v>
      </c>
      <c r="H9" s="19">
        <v>3.4</v>
      </c>
      <c r="I9" s="19">
        <v>3.4</v>
      </c>
      <c r="J9" s="19">
        <v>3.4</v>
      </c>
      <c r="K9" s="19">
        <v>3.4</v>
      </c>
      <c r="L9" s="19">
        <v>3.4</v>
      </c>
      <c r="M9" s="19">
        <v>3.4</v>
      </c>
      <c r="N9" s="19">
        <v>3.4</v>
      </c>
      <c r="O9" s="14">
        <f>SUM(C9:N9)</f>
      </c>
    </row>
    <row r="10" spans="1:15" x14ac:dyDescent="0.25">
      <c r="A10" s="5" t="s">
        <v>130</v>
      </c>
      <c r="B10" s="5" t="s">
        <v>99</v>
      </c>
      <c r="C10" s="19">
        <v>1.5</v>
      </c>
      <c r="D10" s="19">
        <v>1.5</v>
      </c>
      <c r="E10" s="19">
        <v>1.5</v>
      </c>
      <c r="F10" s="19">
        <v>1.5</v>
      </c>
      <c r="G10" s="19">
        <v>1.5</v>
      </c>
      <c r="H10" s="19">
        <v>1.5</v>
      </c>
      <c r="I10" s="19">
        <v>1.5</v>
      </c>
      <c r="J10" s="19">
        <v>1.5</v>
      </c>
      <c r="K10" s="19">
        <v>1.5</v>
      </c>
      <c r="L10" s="19">
        <v>1.5</v>
      </c>
      <c r="M10" s="19">
        <v>1.5</v>
      </c>
      <c r="N10" s="19">
        <v>1.5</v>
      </c>
      <c r="O10" s="14">
        <f>SUM(C10:N10)</f>
      </c>
    </row>
    <row r="11" spans="1:15" x14ac:dyDescent="0.25">
      <c r="A11" s="5" t="s">
        <v>131</v>
      </c>
      <c r="B11" s="5" t="s">
        <v>99</v>
      </c>
      <c r="C11" s="19">
        <v>1.1</v>
      </c>
      <c r="D11" s="19">
        <v>1.1</v>
      </c>
      <c r="E11" s="19">
        <v>1.1</v>
      </c>
      <c r="F11" s="19">
        <v>1.1</v>
      </c>
      <c r="G11" s="19">
        <v>1.1</v>
      </c>
      <c r="H11" s="19">
        <v>1.1</v>
      </c>
      <c r="I11" s="19">
        <v>1.1</v>
      </c>
      <c r="J11" s="19">
        <v>1.1</v>
      </c>
      <c r="K11" s="19">
        <v>1.1</v>
      </c>
      <c r="L11" s="19">
        <v>1.1</v>
      </c>
      <c r="M11" s="19">
        <v>1.1</v>
      </c>
      <c r="N11" s="19">
        <v>1.1</v>
      </c>
      <c r="O11" s="14">
        <f>SUM(C11:N11)</f>
      </c>
    </row>
    <row r="12" spans="1:15" x14ac:dyDescent="0.25">
      <c r="A12" s="5" t="s">
        <v>132</v>
      </c>
      <c r="B12" s="5" t="s">
        <v>99</v>
      </c>
      <c r="C12" s="19">
        <v>0.8</v>
      </c>
      <c r="D12" s="19">
        <v>0.8</v>
      </c>
      <c r="E12" s="19">
        <v>0.8</v>
      </c>
      <c r="F12" s="19">
        <v>0.8</v>
      </c>
      <c r="G12" s="19">
        <v>0.8</v>
      </c>
      <c r="H12" s="19">
        <v>0.8</v>
      </c>
      <c r="I12" s="19">
        <v>0.8</v>
      </c>
      <c r="J12" s="19">
        <v>0.8</v>
      </c>
      <c r="K12" s="19">
        <v>0.8</v>
      </c>
      <c r="L12" s="19">
        <v>0.8</v>
      </c>
      <c r="M12" s="19">
        <v>0.8</v>
      </c>
      <c r="N12" s="19">
        <v>0.8</v>
      </c>
      <c r="O12" s="14">
        <f>SUM(C12:N12)</f>
      </c>
    </row>
    <row r="13" spans="1:15" x14ac:dyDescent="0.25">
      <c r="A13" s="5" t="s">
        <v>133</v>
      </c>
      <c r="B13" s="5" t="s">
        <v>111</v>
      </c>
      <c r="C13" s="19">
        <v>0.9</v>
      </c>
      <c r="D13" s="19">
        <v>0.9</v>
      </c>
      <c r="E13" s="19">
        <v>0.9</v>
      </c>
      <c r="F13" s="19">
        <v>0.9</v>
      </c>
      <c r="G13" s="19">
        <v>0.9</v>
      </c>
      <c r="H13" s="19">
        <v>0.9</v>
      </c>
      <c r="I13" s="19">
        <v>0.9</v>
      </c>
      <c r="J13" s="19">
        <v>0.9</v>
      </c>
      <c r="K13" s="19">
        <v>0.9</v>
      </c>
      <c r="L13" s="19">
        <v>0.9</v>
      </c>
      <c r="M13" s="19">
        <v>0.9</v>
      </c>
      <c r="N13" s="19">
        <v>0.9</v>
      </c>
      <c r="O13" s="14">
        <f>SUM(C13:N13)</f>
      </c>
    </row>
    <row r="14" spans="1:15" x14ac:dyDescent="0.25">
      <c r="A14" s="5"/>
      <c r="B14" s="5"/>
      <c r="C14" s="19"/>
      <c r="D14" s="19"/>
      <c r="E14" s="19"/>
      <c r="F14" s="19"/>
      <c r="G14" s="19"/>
      <c r="H14" s="19"/>
      <c r="I14" s="19"/>
      <c r="J14" s="19"/>
      <c r="K14" s="19"/>
      <c r="L14" s="19"/>
      <c r="M14" s="19"/>
      <c r="N14" s="19"/>
      <c r="O14" s="14">
        <f>SUM(C14:N14)</f>
      </c>
    </row>
    <row r="15" spans="1:15" x14ac:dyDescent="0.25">
      <c r="A15" s="5"/>
      <c r="B15" s="5"/>
      <c r="C15" s="19"/>
      <c r="D15" s="19"/>
      <c r="E15" s="19"/>
      <c r="F15" s="19"/>
      <c r="G15" s="19"/>
      <c r="H15" s="19"/>
      <c r="I15" s="19"/>
      <c r="J15" s="19"/>
      <c r="K15" s="19"/>
      <c r="L15" s="19"/>
      <c r="M15" s="19"/>
      <c r="N15" s="19"/>
      <c r="O15" s="14">
        <f>SUM(C15:N15)</f>
      </c>
    </row>
    <row r="16" spans="1:15" x14ac:dyDescent="0.25">
      <c r="A16" s="5"/>
      <c r="B16" s="5"/>
      <c r="C16" s="19"/>
      <c r="D16" s="19"/>
      <c r="E16" s="19"/>
      <c r="F16" s="19"/>
      <c r="G16" s="19"/>
      <c r="H16" s="19"/>
      <c r="I16" s="19"/>
      <c r="J16" s="19"/>
      <c r="K16" s="19"/>
      <c r="L16" s="19"/>
      <c r="M16" s="19"/>
      <c r="N16" s="19"/>
      <c r="O16" s="14">
        <f>SUM(C16:N16)</f>
      </c>
    </row>
    <row r="17" spans="1:15" x14ac:dyDescent="0.25">
      <c r="A17" s="5"/>
      <c r="B17" s="5"/>
      <c r="C17" s="19"/>
      <c r="D17" s="19"/>
      <c r="E17" s="19"/>
      <c r="F17" s="19"/>
      <c r="G17" s="19"/>
      <c r="H17" s="19"/>
      <c r="I17" s="19"/>
      <c r="J17" s="19"/>
      <c r="K17" s="19"/>
      <c r="L17" s="19"/>
      <c r="M17" s="19"/>
      <c r="N17" s="19"/>
      <c r="O17" s="14">
        <f>SUM(C17:N17)</f>
      </c>
    </row>
    <row r="18" spans="1:15" x14ac:dyDescent="0.25">
      <c r="A18" s="5"/>
      <c r="B18" s="5"/>
      <c r="C18" s="19"/>
      <c r="D18" s="19"/>
      <c r="E18" s="19"/>
      <c r="F18" s="19"/>
      <c r="G18" s="19"/>
      <c r="H18" s="19"/>
      <c r="I18" s="19"/>
      <c r="J18" s="19"/>
      <c r="K18" s="19"/>
      <c r="L18" s="19"/>
      <c r="M18" s="19"/>
      <c r="N18" s="19"/>
      <c r="O18" s="14">
        <f>SUM(C18:N18)</f>
      </c>
    </row>
    <row r="19" spans="1:15" x14ac:dyDescent="0.25">
      <c r="A19" s="5"/>
      <c r="B19" s="5"/>
      <c r="C19" s="19"/>
      <c r="D19" s="19"/>
      <c r="E19" s="19"/>
      <c r="F19" s="19"/>
      <c r="G19" s="19"/>
      <c r="H19" s="19"/>
      <c r="I19" s="19"/>
      <c r="J19" s="19"/>
      <c r="K19" s="19"/>
      <c r="L19" s="19"/>
      <c r="M19" s="19"/>
      <c r="N19" s="19"/>
      <c r="O19" s="14">
        <f>SUM(C19:N19)</f>
      </c>
    </row>
    <row r="20" spans="1:15" x14ac:dyDescent="0.25">
      <c r="A20" s="5"/>
      <c r="B20" s="5"/>
      <c r="C20" s="19"/>
      <c r="D20" s="19"/>
      <c r="E20" s="19"/>
      <c r="F20" s="19"/>
      <c r="G20" s="19"/>
      <c r="H20" s="19"/>
      <c r="I20" s="19"/>
      <c r="J20" s="19"/>
      <c r="K20" s="19"/>
      <c r="L20" s="19"/>
      <c r="M20" s="19"/>
      <c r="N20" s="19"/>
      <c r="O20" s="14">
        <f>SUM(C20:N20)</f>
      </c>
    </row>
    <row r="21" spans="1:15" x14ac:dyDescent="0.25">
      <c r="A21" s="5"/>
      <c r="B21" s="5"/>
      <c r="C21" s="19"/>
      <c r="D21" s="19"/>
      <c r="E21" s="19"/>
      <c r="F21" s="19"/>
      <c r="G21" s="19"/>
      <c r="H21" s="19"/>
      <c r="I21" s="19"/>
      <c r="J21" s="19"/>
      <c r="K21" s="19"/>
      <c r="L21" s="19"/>
      <c r="M21" s="19"/>
      <c r="N21" s="19"/>
      <c r="O21" s="14">
        <f>SUM(C21:N21)</f>
      </c>
    </row>
    <row r="22" spans="1:15" x14ac:dyDescent="0.25">
      <c r="A22" s="5"/>
      <c r="B22" s="5"/>
      <c r="C22" s="19"/>
      <c r="D22" s="19"/>
      <c r="E22" s="19"/>
      <c r="F22" s="19"/>
      <c r="G22" s="19"/>
      <c r="H22" s="19"/>
      <c r="I22" s="19"/>
      <c r="J22" s="19"/>
      <c r="K22" s="19"/>
      <c r="L22" s="19"/>
      <c r="M22" s="19"/>
      <c r="N22" s="19"/>
      <c r="O22" s="14">
        <f>SUM(C22:N22)</f>
      </c>
    </row>
    <row r="23" spans="1:15" x14ac:dyDescent="0.25">
      <c r="A23" s="5"/>
      <c r="B23" s="5"/>
      <c r="C23" s="19"/>
      <c r="D23" s="19"/>
      <c r="E23" s="19"/>
      <c r="F23" s="19"/>
      <c r="G23" s="19"/>
      <c r="H23" s="19"/>
      <c r="I23" s="19"/>
      <c r="J23" s="19"/>
      <c r="K23" s="19"/>
      <c r="L23" s="19"/>
      <c r="M23" s="19"/>
      <c r="N23" s="19"/>
      <c r="O23" s="14">
        <f>SUM(C23:N23)</f>
      </c>
    </row>
    <row r="24" spans="1:15" x14ac:dyDescent="0.25">
      <c r="A24" s="5"/>
      <c r="B24" s="5"/>
      <c r="C24" s="19"/>
      <c r="D24" s="19"/>
      <c r="E24" s="19"/>
      <c r="F24" s="19"/>
      <c r="G24" s="19"/>
      <c r="H24" s="19"/>
      <c r="I24" s="19"/>
      <c r="J24" s="19"/>
      <c r="K24" s="19"/>
      <c r="L24" s="19"/>
      <c r="M24" s="19"/>
      <c r="N24" s="19"/>
      <c r="O24" s="14">
        <f>SUM(C24:N24)</f>
      </c>
    </row>
    <row r="25" spans="1:15" x14ac:dyDescent="0.25">
      <c r="A25" s="13" t="s">
        <v>134</v>
      </c>
      <c r="C25" s="15">
        <f>SUM(C5:C24)</f>
      </c>
      <c r="D25" s="15">
        <f>SUM(D5:D24)</f>
      </c>
      <c r="E25" s="15">
        <f>SUM(E5:E24)</f>
      </c>
      <c r="F25" s="15">
        <f>SUM(F5:F24)</f>
      </c>
      <c r="G25" s="15">
        <f>SUM(G5:G24)</f>
      </c>
      <c r="H25" s="15">
        <f>SUM(H5:H24)</f>
      </c>
      <c r="I25" s="15">
        <f>SUM(I5:I24)</f>
      </c>
      <c r="J25" s="15">
        <f>SUM(J5:J24)</f>
      </c>
      <c r="K25" s="15">
        <f>SUM(K5:K24)</f>
      </c>
      <c r="L25" s="15">
        <f>SUM(L5:L24)</f>
      </c>
      <c r="M25" s="15">
        <f>SUM(M5:M24)</f>
      </c>
      <c r="N25" s="15">
        <f>SUM(N5:N24)</f>
      </c>
      <c r="O25" s="15">
        <f>SUM(O5:O24)</f>
      </c>
    </row>
  </sheetData>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21316"/>
  </sheetPr>
  <dimension ref="A1:O14"/>
  <sheetViews>
    <sheetView workbookViewId="0" showGridLines="0">
      <pane xSplit="2" ySplit="4" topLeftCell="C5" activePane="bottomRight" state="frozen"/>
      <selection pane="bottomRight"/>
    </sheetView>
  </sheetViews>
  <sheetFormatPr defaultRowHeight="15" outlineLevelRow="0" outlineLevelCol="0" x14ac:dyDescent="55"/>
  <cols>
    <col min="1" max="1" width="34" customWidth="1"/>
    <col min="2" max="2" width="4" customWidth="1"/>
    <col min="3" max="14" width="10" customWidth="1"/>
    <col min="15" max="15" width="11" customWidth="1"/>
  </cols>
  <sheetData>
    <row r="1" spans="1:1" x14ac:dyDescent="0.25">
      <c r="A1" s="1" t="s">
        <v>135</v>
      </c>
    </row>
    <row r="2" spans="1:1" x14ac:dyDescent="0.25">
      <c r="A2" s="2" t="s">
        <v>136</v>
      </c>
    </row>
    <row r="4" ht="22" customHeight="1" spans="1:15" x14ac:dyDescent="0.25">
      <c r="A4" s="8" t="s">
        <v>60</v>
      </c>
      <c r="B4" s="8" t="s">
        <v>10</v>
      </c>
      <c r="C4" s="8" t="s">
        <v>62</v>
      </c>
      <c r="D4" s="8" t="s">
        <v>63</v>
      </c>
      <c r="E4" s="8" t="s">
        <v>64</v>
      </c>
      <c r="F4" s="8" t="s">
        <v>65</v>
      </c>
      <c r="G4" s="8" t="s">
        <v>66</v>
      </c>
      <c r="H4" s="8" t="s">
        <v>67</v>
      </c>
      <c r="I4" s="8" t="s">
        <v>68</v>
      </c>
      <c r="J4" s="8" t="s">
        <v>69</v>
      </c>
      <c r="K4" s="8" t="s">
        <v>70</v>
      </c>
      <c r="L4" s="8" t="s">
        <v>71</v>
      </c>
      <c r="M4" s="8" t="s">
        <v>72</v>
      </c>
      <c r="N4" s="8" t="s">
        <v>73</v>
      </c>
      <c r="O4" s="8" t="s">
        <v>74</v>
      </c>
    </row>
    <row r="5" spans="1:15" x14ac:dyDescent="0.25">
      <c r="A5" s="13" t="s">
        <v>137</v>
      </c>
      <c r="C5" s="15">
        <f>Revenue!C23</f>
      </c>
      <c r="D5" s="15">
        <f>Revenue!D23</f>
      </c>
      <c r="E5" s="15">
        <f>Revenue!E23</f>
      </c>
      <c r="F5" s="15">
        <f>Revenue!F23</f>
      </c>
      <c r="G5" s="15">
        <f>Revenue!G23</f>
      </c>
      <c r="H5" s="15">
        <f>Revenue!H23</f>
      </c>
      <c r="I5" s="15">
        <f>Revenue!I23</f>
      </c>
      <c r="J5" s="15">
        <f>Revenue!J23</f>
      </c>
      <c r="K5" s="15">
        <f>Revenue!K23</f>
      </c>
      <c r="L5" s="15">
        <f>Revenue!L23</f>
      </c>
      <c r="M5" s="15">
        <f>Revenue!M23</f>
      </c>
      <c r="N5" s="15">
        <f>Revenue!N23</f>
      </c>
      <c r="O5" s="15">
        <f>Revenue!O23</f>
      </c>
    </row>
    <row r="6" spans="1:15" x14ac:dyDescent="0.25">
      <c r="A6" t="s">
        <v>138</v>
      </c>
      <c r="C6" s="14">
        <f>Revenue!C24</f>
      </c>
      <c r="D6" s="14">
        <f>Revenue!D24</f>
      </c>
      <c r="E6" s="14">
        <f>Revenue!E24</f>
      </c>
      <c r="F6" s="14">
        <f>Revenue!F24</f>
      </c>
      <c r="G6" s="14">
        <f>Revenue!G24</f>
      </c>
      <c r="H6" s="14">
        <f>Revenue!H24</f>
      </c>
      <c r="I6" s="14">
        <f>Revenue!I24</f>
      </c>
      <c r="J6" s="14">
        <f>Revenue!J24</f>
      </c>
      <c r="K6" s="14">
        <f>Revenue!K24</f>
      </c>
      <c r="L6" s="14">
        <f>Revenue!L24</f>
      </c>
      <c r="M6" s="14">
        <f>Revenue!M24</f>
      </c>
      <c r="N6" s="14">
        <f>Revenue!N24</f>
      </c>
      <c r="O6" s="14">
        <f>Revenue!O24</f>
      </c>
    </row>
    <row r="7" spans="1:15" x14ac:dyDescent="0.25">
      <c r="A7" s="13" t="s">
        <v>139</v>
      </c>
      <c r="C7" s="15">
        <f>C5-C6</f>
      </c>
      <c r="D7" s="15">
        <f>D5-D6</f>
      </c>
      <c r="E7" s="15">
        <f>E5-E6</f>
      </c>
      <c r="F7" s="15">
        <f>F5-F6</f>
      </c>
      <c r="G7" s="15">
        <f>G5-G6</f>
      </c>
      <c r="H7" s="15">
        <f>H5-H6</f>
      </c>
      <c r="I7" s="15">
        <f>I5-I6</f>
      </c>
      <c r="J7" s="15">
        <f>J5-J6</f>
      </c>
      <c r="K7" s="15">
        <f>K5-K6</f>
      </c>
      <c r="L7" s="15">
        <f>L5-L6</f>
      </c>
      <c r="M7" s="15">
        <f>M5-M6</f>
      </c>
      <c r="N7" s="15">
        <f>N5-N6</f>
      </c>
      <c r="O7" s="15">
        <f>O5-O6</f>
      </c>
    </row>
    <row r="8" spans="1:15" x14ac:dyDescent="0.25">
      <c r="A8" t="s">
        <v>49</v>
      </c>
      <c r="C8" s="20">
        <f>IF(C5=0,"",C7/C5)</f>
      </c>
      <c r="D8" s="20">
        <f>IF(D5=0,"",D7/D5)</f>
      </c>
      <c r="E8" s="20">
        <f>IF(E5=0,"",E7/E5)</f>
      </c>
      <c r="F8" s="20">
        <f>IF(F5=0,"",F7/F5)</f>
      </c>
      <c r="G8" s="20">
        <f>IF(G5=0,"",G7/G5)</f>
      </c>
      <c r="H8" s="20">
        <f>IF(H5=0,"",H7/H5)</f>
      </c>
      <c r="I8" s="20">
        <f>IF(I5=0,"",I7/I5)</f>
      </c>
      <c r="J8" s="20">
        <f>IF(J5=0,"",J7/J5)</f>
      </c>
      <c r="K8" s="20">
        <f>IF(K5=0,"",K7/K5)</f>
      </c>
      <c r="L8" s="20">
        <f>IF(L5=0,"",L7/L5)</f>
      </c>
      <c r="M8" s="20">
        <f>IF(M5=0,"",M7/M5)</f>
      </c>
      <c r="N8" s="20">
        <f>IF(N5=0,"",N7/N5)</f>
      </c>
      <c r="O8" s="20">
        <f>IF(O5=0,"",O7/O5)</f>
      </c>
    </row>
    <row r="9" spans="1:15" x14ac:dyDescent="0.25">
      <c r="A9" t="s">
        <v>140</v>
      </c>
      <c r="C9" s="14">
        <f>Headcount!F52</f>
      </c>
      <c r="D9" s="14">
        <f>Headcount!G52</f>
      </c>
      <c r="E9" s="14">
        <f>Headcount!H52</f>
      </c>
      <c r="F9" s="14">
        <f>Headcount!I52</f>
      </c>
      <c r="G9" s="14">
        <f>Headcount!J52</f>
      </c>
      <c r="H9" s="14">
        <f>Headcount!K52</f>
      </c>
      <c r="I9" s="14">
        <f>Headcount!L52</f>
      </c>
      <c r="J9" s="14">
        <f>Headcount!M52</f>
      </c>
      <c r="K9" s="14">
        <f>Headcount!N52</f>
      </c>
      <c r="L9" s="14">
        <f>Headcount!O52</f>
      </c>
      <c r="M9" s="14">
        <f>Headcount!P52</f>
      </c>
      <c r="N9" s="14">
        <f>Headcount!Q52</f>
      </c>
      <c r="O9" s="14">
        <f>Headcount!R52</f>
      </c>
    </row>
    <row r="10" spans="1:15" x14ac:dyDescent="0.25">
      <c r="A10" t="s">
        <v>141</v>
      </c>
      <c r="C10" s="14">
        <f>'Other costs'!C25</f>
      </c>
      <c r="D10" s="14">
        <f>'Other costs'!D25</f>
      </c>
      <c r="E10" s="14">
        <f>'Other costs'!E25</f>
      </c>
      <c r="F10" s="14">
        <f>'Other costs'!F25</f>
      </c>
      <c r="G10" s="14">
        <f>'Other costs'!G25</f>
      </c>
      <c r="H10" s="14">
        <f>'Other costs'!H25</f>
      </c>
      <c r="I10" s="14">
        <f>'Other costs'!I25</f>
      </c>
      <c r="J10" s="14">
        <f>'Other costs'!J25</f>
      </c>
      <c r="K10" s="14">
        <f>'Other costs'!K25</f>
      </c>
      <c r="L10" s="14">
        <f>'Other costs'!L25</f>
      </c>
      <c r="M10" s="14">
        <f>'Other costs'!M25</f>
      </c>
      <c r="N10" s="14">
        <f>'Other costs'!N25</f>
      </c>
      <c r="O10" s="14">
        <f>'Other costs'!O25</f>
      </c>
    </row>
    <row r="11" spans="1:15" x14ac:dyDescent="0.25">
      <c r="A11" s="13" t="s">
        <v>142</v>
      </c>
      <c r="C11" s="15">
        <f>C7-C9-C10</f>
      </c>
      <c r="D11" s="15">
        <f>D7-D9-D10</f>
      </c>
      <c r="E11" s="15">
        <f>E7-E9-E10</f>
      </c>
      <c r="F11" s="15">
        <f>F7-F9-F10</f>
      </c>
      <c r="G11" s="15">
        <f>G7-G9-G10</f>
      </c>
      <c r="H11" s="15">
        <f>H7-H9-H10</f>
      </c>
      <c r="I11" s="15">
        <f>I7-I9-I10</f>
      </c>
      <c r="J11" s="15">
        <f>J7-J9-J10</f>
      </c>
      <c r="K11" s="15">
        <f>K7-K9-K10</f>
      </c>
      <c r="L11" s="15">
        <f>L7-L9-L10</f>
      </c>
      <c r="M11" s="15">
        <f>M7-M9-M10</f>
      </c>
      <c r="N11" s="15">
        <f>N7-N9-N10</f>
      </c>
      <c r="O11" s="15">
        <f>O7-O9-O10</f>
      </c>
    </row>
    <row r="12" spans="1:15" x14ac:dyDescent="0.25">
      <c r="A12" t="s">
        <v>143</v>
      </c>
      <c r="C12" s="20">
        <f>IF(C5=0,"",C11/C5)</f>
      </c>
      <c r="D12" s="20">
        <f>IF(D5=0,"",D11/D5)</f>
      </c>
      <c r="E12" s="20">
        <f>IF(E5=0,"",E11/E5)</f>
      </c>
      <c r="F12" s="20">
        <f>IF(F5=0,"",F11/F5)</f>
      </c>
      <c r="G12" s="20">
        <f>IF(G5=0,"",G11/G5)</f>
      </c>
      <c r="H12" s="20">
        <f>IF(H5=0,"",H11/H5)</f>
      </c>
      <c r="I12" s="20">
        <f>IF(I5=0,"",I11/I5)</f>
      </c>
      <c r="J12" s="20">
        <f>IF(J5=0,"",J11/J5)</f>
      </c>
      <c r="K12" s="20">
        <f>IF(K5=0,"",K11/K5)</f>
      </c>
      <c r="L12" s="20">
        <f>IF(L5=0,"",L11/L5)</f>
      </c>
      <c r="M12" s="20">
        <f>IF(M5=0,"",M11/M5)</f>
      </c>
      <c r="N12" s="20">
        <f>IF(N5=0,"",N11/N5)</f>
      </c>
      <c r="O12" s="20">
        <f>IF(O5=0,"",O11/O5)</f>
      </c>
    </row>
    <row r="13" spans="1:15" x14ac:dyDescent="0.25">
      <c r="A13" t="s">
        <v>144</v>
      </c>
      <c r="C13" s="14">
        <f>C11</f>
      </c>
      <c r="D13" s="14">
        <f>C13+D11</f>
      </c>
      <c r="E13" s="14">
        <f>D13+E11</f>
      </c>
      <c r="F13" s="14">
        <f>E13+F11</f>
      </c>
      <c r="G13" s="14">
        <f>F13+G11</f>
      </c>
      <c r="H13" s="14">
        <f>G13+H11</f>
      </c>
      <c r="I13" s="14">
        <f>H13+I11</f>
      </c>
      <c r="J13" s="14">
        <f>I13+J11</f>
      </c>
      <c r="K13" s="14">
        <f>J13+K11</f>
      </c>
      <c r="L13" s="14">
        <f>K13+L11</f>
      </c>
      <c r="M13" s="14">
        <f>L13+M11</f>
      </c>
      <c r="N13" s="14">
        <f>M13+N11</f>
      </c>
      <c r="O13" s="14"/>
    </row>
    <row r="14" spans="1:15" x14ac:dyDescent="0.25">
      <c r="A14" t="s">
        <v>121</v>
      </c>
      <c r="C14" s="18">
        <f>Headcount!F53</f>
      </c>
      <c r="D14" s="18">
        <f>Headcount!G53</f>
      </c>
      <c r="E14" s="18">
        <f>Headcount!H53</f>
      </c>
      <c r="F14" s="18">
        <f>Headcount!I53</f>
      </c>
      <c r="G14" s="18">
        <f>Headcount!J53</f>
      </c>
      <c r="H14" s="18">
        <f>Headcount!K53</f>
      </c>
      <c r="I14" s="18">
        <f>Headcount!L53</f>
      </c>
      <c r="J14" s="18">
        <f>Headcount!M53</f>
      </c>
      <c r="K14" s="18">
        <f>Headcount!N53</f>
      </c>
      <c r="L14" s="18">
        <f>Headcount!O53</f>
      </c>
      <c r="M14" s="18">
        <f>Headcount!P53</f>
      </c>
      <c r="N14" s="18">
        <f>Headcount!Q53</f>
      </c>
      <c r="O14" s="18"/>
    </row>
  </sheetData>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21316"/>
  </sheetPr>
  <dimension ref="A1:O11"/>
  <sheetViews>
    <sheetView workbookViewId="0" showGridLines="0"/>
  </sheetViews>
  <sheetFormatPr defaultRowHeight="15" outlineLevelRow="0" outlineLevelCol="0" x14ac:dyDescent="55"/>
  <cols>
    <col min="1" max="1" width="34" customWidth="1"/>
    <col min="2" max="2" width="4" customWidth="1"/>
    <col min="3" max="14" width="10" customWidth="1"/>
    <col min="15" max="15" width="26" customWidth="1"/>
  </cols>
  <sheetData>
    <row r="1" spans="1:1" x14ac:dyDescent="0.25">
      <c r="A1" s="1" t="s">
        <v>145</v>
      </c>
    </row>
    <row r="2" spans="1:1" x14ac:dyDescent="0.25">
      <c r="A2" s="2" t="s">
        <v>146</v>
      </c>
    </row>
    <row r="4" ht="22" customHeight="1" spans="1:15" x14ac:dyDescent="0.25">
      <c r="A4" s="8" t="s">
        <v>60</v>
      </c>
      <c r="B4" s="8" t="s">
        <v>10</v>
      </c>
      <c r="C4" s="8" t="s">
        <v>62</v>
      </c>
      <c r="D4" s="8" t="s">
        <v>63</v>
      </c>
      <c r="E4" s="8" t="s">
        <v>64</v>
      </c>
      <c r="F4" s="8" t="s">
        <v>65</v>
      </c>
      <c r="G4" s="8" t="s">
        <v>66</v>
      </c>
      <c r="H4" s="8" t="s">
        <v>67</v>
      </c>
      <c r="I4" s="8" t="s">
        <v>68</v>
      </c>
      <c r="J4" s="8" t="s">
        <v>69</v>
      </c>
      <c r="K4" s="8" t="s">
        <v>70</v>
      </c>
      <c r="L4" s="8" t="s">
        <v>71</v>
      </c>
      <c r="M4" s="8" t="s">
        <v>72</v>
      </c>
      <c r="N4" s="8" t="s">
        <v>73</v>
      </c>
      <c r="O4" s="8" t="s">
        <v>74</v>
      </c>
    </row>
    <row r="5" spans="1:15" x14ac:dyDescent="0.25">
      <c r="A5" t="s">
        <v>147</v>
      </c>
      <c r="C5" s="14">
        <f>Settings!$B$5</f>
      </c>
      <c r="D5" s="14">
        <f>C9</f>
      </c>
      <c r="E5" s="14">
        <f>D9</f>
      </c>
      <c r="F5" s="14">
        <f>E9</f>
      </c>
      <c r="G5" s="14">
        <f>F9</f>
      </c>
      <c r="H5" s="14">
        <f>G9</f>
      </c>
      <c r="I5" s="14">
        <f>H9</f>
      </c>
      <c r="J5" s="14">
        <f>I9</f>
      </c>
      <c r="K5" s="14">
        <f>J9</f>
      </c>
      <c r="L5" s="14">
        <f>K9</f>
      </c>
      <c r="M5" s="14">
        <f>L9</f>
      </c>
      <c r="N5" s="14">
        <f>M9</f>
      </c>
      <c r="O5" s="14"/>
    </row>
    <row r="6" spans="1:15" x14ac:dyDescent="0.25">
      <c r="A6" t="s">
        <v>148</v>
      </c>
      <c r="C6" s="14">
        <f>IF(1-ROUND(Settings!$B$8/30,0)&gt;=1,INDEX(Revenue!$C$23:$N$23,1-ROUND(Settings!$B$8/30,0)),Settings!$B$9)</f>
      </c>
      <c r="D6" s="14">
        <f>IF(2-ROUND(Settings!$B$8/30,0)&gt;=1,INDEX(Revenue!$C$23:$N$23,2-ROUND(Settings!$B$8/30,0)),Settings!$B$9)</f>
      </c>
      <c r="E6" s="14">
        <f>IF(3-ROUND(Settings!$B$8/30,0)&gt;=1,INDEX(Revenue!$C$23:$N$23,3-ROUND(Settings!$B$8/30,0)),Settings!$B$9)</f>
      </c>
      <c r="F6" s="14">
        <f>IF(4-ROUND(Settings!$B$8/30,0)&gt;=1,INDEX(Revenue!$C$23:$N$23,4-ROUND(Settings!$B$8/30,0)),Settings!$B$9)</f>
      </c>
      <c r="G6" s="14">
        <f>IF(5-ROUND(Settings!$B$8/30,0)&gt;=1,INDEX(Revenue!$C$23:$N$23,5-ROUND(Settings!$B$8/30,0)),Settings!$B$9)</f>
      </c>
      <c r="H6" s="14">
        <f>IF(6-ROUND(Settings!$B$8/30,0)&gt;=1,INDEX(Revenue!$C$23:$N$23,6-ROUND(Settings!$B$8/30,0)),Settings!$B$9)</f>
      </c>
      <c r="I6" s="14">
        <f>IF(7-ROUND(Settings!$B$8/30,0)&gt;=1,INDEX(Revenue!$C$23:$N$23,7-ROUND(Settings!$B$8/30,0)),Settings!$B$9)</f>
      </c>
      <c r="J6" s="14">
        <f>IF(8-ROUND(Settings!$B$8/30,0)&gt;=1,INDEX(Revenue!$C$23:$N$23,8-ROUND(Settings!$B$8/30,0)),Settings!$B$9)</f>
      </c>
      <c r="K6" s="14">
        <f>IF(9-ROUND(Settings!$B$8/30,0)&gt;=1,INDEX(Revenue!$C$23:$N$23,9-ROUND(Settings!$B$8/30,0)),Settings!$B$9)</f>
      </c>
      <c r="L6" s="14">
        <f>IF(10-ROUND(Settings!$B$8/30,0)&gt;=1,INDEX(Revenue!$C$23:$N$23,10-ROUND(Settings!$B$8/30,0)),Settings!$B$9)</f>
      </c>
      <c r="M6" s="14">
        <f>IF(11-ROUND(Settings!$B$8/30,0)&gt;=1,INDEX(Revenue!$C$23:$N$23,11-ROUND(Settings!$B$8/30,0)),Settings!$B$9)</f>
      </c>
      <c r="N6" s="14">
        <f>IF(12-ROUND(Settings!$B$8/30,0)&gt;=1,INDEX(Revenue!$C$23:$N$23,12-ROUND(Settings!$B$8/30,0)),Settings!$B$9)</f>
      </c>
      <c r="O6" s="14">
        <f>SUM(C6:N6)</f>
      </c>
    </row>
    <row r="7" spans="1:15" x14ac:dyDescent="0.25">
      <c r="A7" t="s">
        <v>149</v>
      </c>
      <c r="C7" s="14">
        <f>'P&amp;L'!C6+'P&amp;L'!C9+'P&amp;L'!C10</f>
      </c>
      <c r="D7" s="14">
        <f>'P&amp;L'!D6+'P&amp;L'!D9+'P&amp;L'!D10</f>
      </c>
      <c r="E7" s="14">
        <f>'P&amp;L'!E6+'P&amp;L'!E9+'P&amp;L'!E10</f>
      </c>
      <c r="F7" s="14">
        <f>'P&amp;L'!F6+'P&amp;L'!F9+'P&amp;L'!F10</f>
      </c>
      <c r="G7" s="14">
        <f>'P&amp;L'!G6+'P&amp;L'!G9+'P&amp;L'!G10</f>
      </c>
      <c r="H7" s="14">
        <f>'P&amp;L'!H6+'P&amp;L'!H9+'P&amp;L'!H10</f>
      </c>
      <c r="I7" s="14">
        <f>'P&amp;L'!I6+'P&amp;L'!I9+'P&amp;L'!I10</f>
      </c>
      <c r="J7" s="14">
        <f>'P&amp;L'!J6+'P&amp;L'!J9+'P&amp;L'!J10</f>
      </c>
      <c r="K7" s="14">
        <f>'P&amp;L'!K6+'P&amp;L'!K9+'P&amp;L'!K10</f>
      </c>
      <c r="L7" s="14">
        <f>'P&amp;L'!L6+'P&amp;L'!L9+'P&amp;L'!L10</f>
      </c>
      <c r="M7" s="14">
        <f>'P&amp;L'!M6+'P&amp;L'!M9+'P&amp;L'!M10</f>
      </c>
      <c r="N7" s="14">
        <f>'P&amp;L'!N6+'P&amp;L'!N9+'P&amp;L'!N10</f>
      </c>
      <c r="O7" s="14">
        <f>SUM(C7:N7)</f>
      </c>
    </row>
    <row r="8" spans="1:15" x14ac:dyDescent="0.25">
      <c r="A8" t="s">
        <v>150</v>
      </c>
      <c r="C8" s="14">
        <f>C6-C7</f>
      </c>
      <c r="D8" s="14">
        <f>D6-D7</f>
      </c>
      <c r="E8" s="14">
        <f>E6-E7</f>
      </c>
      <c r="F8" s="14">
        <f>F6-F7</f>
      </c>
      <c r="G8" s="14">
        <f>G6-G7</f>
      </c>
      <c r="H8" s="14">
        <f>H6-H7</f>
      </c>
      <c r="I8" s="14">
        <f>I6-I7</f>
      </c>
      <c r="J8" s="14">
        <f>J6-J7</f>
      </c>
      <c r="K8" s="14">
        <f>K6-K7</f>
      </c>
      <c r="L8" s="14">
        <f>L6-L7</f>
      </c>
      <c r="M8" s="14">
        <f>M6-M7</f>
      </c>
      <c r="N8" s="14">
        <f>N6-N7</f>
      </c>
      <c r="O8" s="14">
        <f>O6-O7</f>
      </c>
    </row>
    <row r="9" spans="1:15" x14ac:dyDescent="0.25">
      <c r="A9" s="13" t="s">
        <v>151</v>
      </c>
      <c r="C9" s="15">
        <f>C5+C8</f>
      </c>
      <c r="D9" s="15">
        <f>D5+D8</f>
      </c>
      <c r="E9" s="15">
        <f>E5+E8</f>
      </c>
      <c r="F9" s="15">
        <f>F5+F8</f>
      </c>
      <c r="G9" s="15">
        <f>G5+G8</f>
      </c>
      <c r="H9" s="15">
        <f>H5+H8</f>
      </c>
      <c r="I9" s="15">
        <f>I5+I8</f>
      </c>
      <c r="J9" s="15">
        <f>J5+J8</f>
      </c>
      <c r="K9" s="15">
        <f>K5+K8</f>
      </c>
      <c r="L9" s="15">
        <f>L5+L8</f>
      </c>
      <c r="M9" s="15">
        <f>M5+M8</f>
      </c>
      <c r="N9" s="15">
        <f>N5+N8</f>
      </c>
      <c r="O9" s="15">
        <f>N9</f>
      </c>
    </row>
    <row r="10" spans="1:15" x14ac:dyDescent="0.25">
      <c r="A10" t="s">
        <v>152</v>
      </c>
      <c r="C10" s="14">
        <f>Settings!$B$6</f>
      </c>
      <c r="D10" s="14">
        <f>Settings!$B$6</f>
      </c>
      <c r="E10" s="14">
        <f>Settings!$B$6</f>
      </c>
      <c r="F10" s="14">
        <f>Settings!$B$6</f>
      </c>
      <c r="G10" s="14">
        <f>Settings!$B$6</f>
      </c>
      <c r="H10" s="14">
        <f>Settings!$B$6</f>
      </c>
      <c r="I10" s="14">
        <f>Settings!$B$6</f>
      </c>
      <c r="J10" s="14">
        <f>Settings!$B$6</f>
      </c>
      <c r="K10" s="14">
        <f>Settings!$B$6</f>
      </c>
      <c r="L10" s="14">
        <f>Settings!$B$6</f>
      </c>
      <c r="M10" s="14">
        <f>Settings!$B$6</f>
      </c>
      <c r="N10" s="14">
        <f>Settings!$B$6</f>
      </c>
      <c r="O10" s="14"/>
    </row>
    <row r="11" spans="1:15" x14ac:dyDescent="0.25">
      <c r="A11" t="s">
        <v>153</v>
      </c>
      <c r="C11" s="21">
        <f>IF(C9&lt;C10,"Below minimum","")</f>
      </c>
      <c r="D11" s="21">
        <f>IF(D9&lt;D10,"Below minimum","")</f>
      </c>
      <c r="E11" s="21">
        <f>IF(E9&lt;E10,"Below minimum","")</f>
      </c>
      <c r="F11" s="21">
        <f>IF(F9&lt;F10,"Below minimum","")</f>
      </c>
      <c r="G11" s="21">
        <f>IF(G9&lt;G10,"Below minimum","")</f>
      </c>
      <c r="H11" s="21">
        <f>IF(H9&lt;H10,"Below minimum","")</f>
      </c>
      <c r="I11" s="21">
        <f>IF(I9&lt;I10,"Below minimum","")</f>
      </c>
      <c r="J11" s="21">
        <f>IF(J9&lt;J10,"Below minimum","")</f>
      </c>
      <c r="K11" s="21">
        <f>IF(K9&lt;K10,"Below minimum","")</f>
      </c>
      <c r="L11" s="21">
        <f>IF(L9&lt;L10,"Below minimum","")</f>
      </c>
      <c r="M11" s="21">
        <f>IF(M9&lt;M10,"Below minimum","")</f>
      </c>
      <c r="N11" s="21">
        <f>IF(N9&lt;N10,"Below minimum","")</f>
      </c>
      <c r="O11" s="21">
        <f>IF(COUNTIF(C11:N11,"Below minimum")&gt;0,"Below minimum in "&amp;COUNTIF(C11:N11,"Below minimum")&amp;" months","Never below minimum")</f>
      </c>
    </row>
  </sheetData>
  <pageMargins left="0.7" right="0.7" top="0.75" bottom="0.75" header="0.3" footer="0.3"/>
  <pageSetup orientation="portrait" horizontalDpi="4294967295" verticalDpi="4294967295" scale="100" fitToWidth="1" fitToHeigh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21316"/>
  </sheetPr>
  <dimension ref="A1:N23"/>
  <sheetViews>
    <sheetView workbookViewId="0" showGridLines="0"/>
  </sheetViews>
  <sheetFormatPr defaultRowHeight="15" outlineLevelRow="0" outlineLevelCol="0" x14ac:dyDescent="55"/>
  <cols>
    <col min="1" max="1" width="34" customWidth="1"/>
    <col min="2" max="2" width="4" customWidth="1"/>
    <col min="3" max="14" width="10" customWidth="1"/>
  </cols>
  <sheetData>
    <row r="1" spans="1:1" x14ac:dyDescent="0.25">
      <c r="A1" s="1" t="s">
        <v>154</v>
      </c>
    </row>
    <row r="2" spans="1:1" x14ac:dyDescent="0.25">
      <c r="A2" s="2" t="s">
        <v>155</v>
      </c>
    </row>
    <row r="4" spans="1:3" x14ac:dyDescent="0.25">
      <c r="A4" s="13" t="s">
        <v>156</v>
      </c>
      <c r="C4" s="5" t="s">
        <v>62</v>
      </c>
    </row>
    <row r="5" spans="1:3" x14ac:dyDescent="0.25">
      <c r="A5" t="s">
        <v>157</v>
      </c>
      <c r="C5">
        <f>MATCH(C4,'P&amp;L'!$C$4:$N$4,0)</f>
      </c>
    </row>
    <row r="7" ht="22" customHeight="1" spans="1:13" x14ac:dyDescent="0.25">
      <c r="A7" s="8" t="s">
        <v>158</v>
      </c>
      <c r="B7" s="8" t="s">
        <v>10</v>
      </c>
      <c r="C7" s="8" t="s">
        <v>159</v>
      </c>
      <c r="D7" s="8" t="s">
        <v>160</v>
      </c>
      <c r="E7" s="8" t="s">
        <v>161</v>
      </c>
      <c r="F7" s="8" t="s">
        <v>162</v>
      </c>
      <c r="G7" s="8" t="s">
        <v>163</v>
      </c>
      <c r="H7" s="8" t="s">
        <v>164</v>
      </c>
      <c r="I7" s="8" t="s">
        <v>10</v>
      </c>
      <c r="J7" s="8" t="s">
        <v>10</v>
      </c>
      <c r="K7" s="8" t="s">
        <v>10</v>
      </c>
      <c r="L7" s="8" t="s">
        <v>10</v>
      </c>
      <c r="M7" s="8" t="s">
        <v>10</v>
      </c>
    </row>
    <row r="8" spans="1:8" x14ac:dyDescent="0.25">
      <c r="A8" t="s">
        <v>137</v>
      </c>
      <c r="C8" s="14">
        <f>INDEX('P&amp;L'!$C$5:$N$5,$C$5)</f>
      </c>
      <c r="D8" s="14">
        <f>IF(INDEX($C$18:$N$18,$C$5)="","",INDEX($C$18:$N$18,$C$5))</f>
      </c>
      <c r="E8" s="14">
        <f>IF(D8="","",D8-C8)</f>
      </c>
      <c r="F8" s="14">
        <f>SUMPRODUCT('P&amp;L'!$C$5:$N$5*((COLUMN('P&amp;L'!$C$5:$N$5)-2)&lt;=$C$5))</f>
      </c>
      <c r="G8" s="14">
        <f>IF(D8="","",SUMPRODUCT($C$18:$N$18*((COLUMN($C$18:$N$18)-2)&lt;=$C$5)))</f>
      </c>
      <c r="H8" s="14">
        <f>IF(G8="","",G8-F8)</f>
      </c>
    </row>
    <row r="9" spans="1:8" x14ac:dyDescent="0.25">
      <c r="A9" t="s">
        <v>138</v>
      </c>
      <c r="C9" s="14">
        <f>INDEX('P&amp;L'!$C$6:$N$6,$C$5)</f>
      </c>
      <c r="D9" s="14">
        <f>IF(INDEX($C$19:$N$19,$C$5)="","",INDEX($C$19:$N$19,$C$5))</f>
      </c>
      <c r="E9" s="14">
        <f>IF(D9="","",D9-C9)</f>
      </c>
      <c r="F9" s="14">
        <f>SUMPRODUCT('P&amp;L'!$C$6:$N$6*((COLUMN('P&amp;L'!$C$6:$N$6)-2)&lt;=$C$5))</f>
      </c>
      <c r="G9" s="14">
        <f>IF(D9="","",SUMPRODUCT($C$19:$N$19*((COLUMN($C$19:$N$19)-2)&lt;=$C$5)))</f>
      </c>
      <c r="H9" s="14">
        <f>IF(G9="","",G9-F9)</f>
      </c>
    </row>
    <row r="10" spans="1:8" x14ac:dyDescent="0.25">
      <c r="A10" t="s">
        <v>140</v>
      </c>
      <c r="C10" s="14">
        <f>INDEX('P&amp;L'!$C$9:$N$9,$C$5)</f>
      </c>
      <c r="D10" s="14">
        <f>IF(INDEX($C$20:$N$20,$C$5)="","",INDEX($C$20:$N$20,$C$5))</f>
      </c>
      <c r="E10" s="14">
        <f>IF(D10="","",D10-C10)</f>
      </c>
      <c r="F10" s="14">
        <f>SUMPRODUCT('P&amp;L'!$C$9:$N$9*((COLUMN('P&amp;L'!$C$9:$N$9)-2)&lt;=$C$5))</f>
      </c>
      <c r="G10" s="14">
        <f>IF(D10="","",SUMPRODUCT($C$20:$N$20*((COLUMN($C$20:$N$20)-2)&lt;=$C$5)))</f>
      </c>
      <c r="H10" s="14">
        <f>IF(G10="","",G10-F10)</f>
      </c>
    </row>
    <row r="11" spans="1:8" x14ac:dyDescent="0.25">
      <c r="A11" t="s">
        <v>141</v>
      </c>
      <c r="C11" s="14">
        <f>INDEX('P&amp;L'!$C$10:$N$10,$C$5)</f>
      </c>
      <c r="D11" s="14">
        <f>IF(INDEX($C$21:$N$21,$C$5)="","",INDEX($C$21:$N$21,$C$5))</f>
      </c>
      <c r="E11" s="14">
        <f>IF(D11="","",D11-C11)</f>
      </c>
      <c r="F11" s="14">
        <f>SUMPRODUCT('P&amp;L'!$C$10:$N$10*((COLUMN('P&amp;L'!$C$10:$N$10)-2)&lt;=$C$5))</f>
      </c>
      <c r="G11" s="14">
        <f>IF(D11="","",SUMPRODUCT($C$21:$N$21*((COLUMN($C$21:$N$21)-2)&lt;=$C$5)))</f>
      </c>
      <c r="H11" s="14">
        <f>IF(G11="","",G11-F11)</f>
      </c>
    </row>
    <row r="12" spans="1:8" x14ac:dyDescent="0.25">
      <c r="A12" t="s">
        <v>142</v>
      </c>
      <c r="C12" s="14">
        <f>INDEX('P&amp;L'!$C$11:$N$11,$C$5)</f>
      </c>
      <c r="D12" s="14">
        <f>IF(INDEX($C$23:$N$23,$C$5)="","",INDEX($C$23:$N$23,$C$5))</f>
      </c>
      <c r="E12" s="14">
        <f>IF(D12="","",D12-C12)</f>
      </c>
      <c r="F12" s="14">
        <f>SUMPRODUCT('P&amp;L'!$C$11:$N$11*((COLUMN('P&amp;L'!$C$11:$N$11)-2)&lt;=$C$5))</f>
      </c>
      <c r="G12" s="14">
        <f>IF(D12="","",G8-G9-G10-G11)</f>
      </c>
      <c r="H12" s="14">
        <f>IF(G12="","",G12-F12)</f>
      </c>
    </row>
    <row r="13" spans="1:8" x14ac:dyDescent="0.25">
      <c r="A13" t="s">
        <v>151</v>
      </c>
      <c r="C13" s="14">
        <f>INDEX(Cash!$C$9:$N$9,$C$5)</f>
      </c>
      <c r="D13" s="14">
        <f>IF(INDEX($C$22:$N$22,$C$5)="","",INDEX($C$22:$N$22,$C$5))</f>
      </c>
      <c r="E13" s="14">
        <f>IF(D13="","",D13-C13)</f>
      </c>
      <c r="F13" s="14"/>
      <c r="G13" s="14"/>
      <c r="H13" s="14"/>
    </row>
    <row r="14" spans="1:1" x14ac:dyDescent="0.25">
      <c r="A14" s="22" t="s">
        <v>165</v>
      </c>
    </row>
    <row r="17" ht="22" customHeight="1" spans="1:14" x14ac:dyDescent="0.25">
      <c r="A17" s="8" t="s">
        <v>166</v>
      </c>
      <c r="B17" s="8" t="s">
        <v>10</v>
      </c>
      <c r="C17" s="8" t="s">
        <v>62</v>
      </c>
      <c r="D17" s="8" t="s">
        <v>63</v>
      </c>
      <c r="E17" s="8" t="s">
        <v>64</v>
      </c>
      <c r="F17" s="8" t="s">
        <v>65</v>
      </c>
      <c r="G17" s="8" t="s">
        <v>66</v>
      </c>
      <c r="H17" s="8" t="s">
        <v>67</v>
      </c>
      <c r="I17" s="8" t="s">
        <v>68</v>
      </c>
      <c r="J17" s="8" t="s">
        <v>69</v>
      </c>
      <c r="K17" s="8" t="s">
        <v>70</v>
      </c>
      <c r="L17" s="8" t="s">
        <v>71</v>
      </c>
      <c r="M17" s="8" t="s">
        <v>72</v>
      </c>
      <c r="N17" s="8" t="s">
        <v>73</v>
      </c>
    </row>
    <row r="18" spans="1:14" x14ac:dyDescent="0.25">
      <c r="A18" t="s">
        <v>137</v>
      </c>
      <c r="C18" s="19"/>
      <c r="D18" s="19"/>
      <c r="E18" s="19"/>
      <c r="F18" s="19"/>
      <c r="G18" s="19"/>
      <c r="H18" s="19"/>
      <c r="I18" s="19"/>
      <c r="J18" s="19"/>
      <c r="K18" s="19"/>
      <c r="L18" s="19"/>
      <c r="M18" s="19"/>
      <c r="N18" s="19"/>
    </row>
    <row r="19" spans="1:14" x14ac:dyDescent="0.25">
      <c r="A19" t="s">
        <v>138</v>
      </c>
      <c r="C19" s="19"/>
      <c r="D19" s="19"/>
      <c r="E19" s="19"/>
      <c r="F19" s="19"/>
      <c r="G19" s="19"/>
      <c r="H19" s="19"/>
      <c r="I19" s="19"/>
      <c r="J19" s="19"/>
      <c r="K19" s="19"/>
      <c r="L19" s="19"/>
      <c r="M19" s="19"/>
      <c r="N19" s="19"/>
    </row>
    <row r="20" spans="1:14" x14ac:dyDescent="0.25">
      <c r="A20" t="s">
        <v>140</v>
      </c>
      <c r="C20" s="19"/>
      <c r="D20" s="19"/>
      <c r="E20" s="19"/>
      <c r="F20" s="19"/>
      <c r="G20" s="19"/>
      <c r="H20" s="19"/>
      <c r="I20" s="19"/>
      <c r="J20" s="19"/>
      <c r="K20" s="19"/>
      <c r="L20" s="19"/>
      <c r="M20" s="19"/>
      <c r="N20" s="19"/>
    </row>
    <row r="21" spans="1:14" x14ac:dyDescent="0.25">
      <c r="A21" t="s">
        <v>141</v>
      </c>
      <c r="C21" s="19"/>
      <c r="D21" s="19"/>
      <c r="E21" s="19"/>
      <c r="F21" s="19"/>
      <c r="G21" s="19"/>
      <c r="H21" s="19"/>
      <c r="I21" s="19"/>
      <c r="J21" s="19"/>
      <c r="K21" s="19"/>
      <c r="L21" s="19"/>
      <c r="M21" s="19"/>
      <c r="N21" s="19"/>
    </row>
    <row r="22" spans="1:14" x14ac:dyDescent="0.25">
      <c r="A22" t="s">
        <v>151</v>
      </c>
      <c r="C22" s="19"/>
      <c r="D22" s="19"/>
      <c r="E22" s="19"/>
      <c r="F22" s="19"/>
      <c r="G22" s="19"/>
      <c r="H22" s="19"/>
      <c r="I22" s="19"/>
      <c r="J22" s="19"/>
      <c r="K22" s="19"/>
      <c r="L22" s="19"/>
      <c r="M22" s="19"/>
      <c r="N22" s="19"/>
    </row>
    <row r="23" spans="1:14" x14ac:dyDescent="0.25">
      <c r="A23" s="13" t="s">
        <v>142</v>
      </c>
      <c r="C23" s="14">
        <f>IF(C18="","",C18-C19-C20-C21)</f>
      </c>
      <c r="D23" s="14">
        <f>IF(D18="","",D18-D19-D20-D21)</f>
      </c>
      <c r="E23" s="14">
        <f>IF(E18="","",E18-E19-E20-E21)</f>
      </c>
      <c r="F23" s="14">
        <f>IF(F18="","",F18-F19-F20-F21)</f>
      </c>
      <c r="G23" s="14">
        <f>IF(G18="","",G18-G19-G20-G21)</f>
      </c>
      <c r="H23" s="14">
        <f>IF(H18="","",H18-H19-H20-H21)</f>
      </c>
      <c r="I23" s="14">
        <f>IF(I18="","",I18-I19-I20-I21)</f>
      </c>
      <c r="J23" s="14">
        <f>IF(J18="","",J18-J19-J20-J21)</f>
      </c>
      <c r="K23" s="14">
        <f>IF(K18="","",K18-K19-K20-K21)</f>
      </c>
      <c r="L23" s="14">
        <f>IF(L18="","",L18-L19-L20-L21)</f>
      </c>
      <c r="M23" s="14">
        <f>IF(M18="","",M18-M19-M20-M21)</f>
      </c>
      <c r="N23" s="14">
        <f>IF(N18="","",N18-N19-N20-N21)</f>
      </c>
    </row>
  </sheetData>
  <dataValidations count="1">
    <dataValidation type="list" sqref="C4">
      <formula1>"Apr,May,Jun,Jul,Aug,Sep,Oct,Nov,Dec,Jan,Feb,Mar"</formula1>
    </dataValidation>
  </dataValidation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Read me</vt:lpstr>
      <vt:lpstr>Settings</vt:lpstr>
      <vt:lpstr>Targets</vt:lpstr>
      <vt:lpstr>Revenue</vt:lpstr>
      <vt:lpstr>Headcount</vt:lpstr>
      <vt:lpstr>Other costs</vt:lpstr>
      <vt:lpstr>P&amp;L</vt:lpstr>
      <vt:lpstr>Cash</vt:lpstr>
      <vt:lpstr>Plan vs actual</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Simplify (withsimplify.in)</dc:creator>
  <dc:title/>
  <dc:subject/>
  <dc:description/>
  <cp:keywords/>
  <cp:category/>
  <cp:lastModifiedBy>Unknown</cp:lastModifiedBy>
  <dcterms:created xsi:type="dcterms:W3CDTF">2026-09-15T09:00:00Z</dcterms:created>
  <dcterms:modified xsi:type="dcterms:W3CDTF">2026-09-14T19:40:58Z</dcterms:modified>
</cp:coreProperties>
</file>