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Contracts" state="visible" r:id="rId5"/>
    <sheet sheetId="3" name="Schedule" state="visible" r:id="rId6"/>
    <sheet sheetId="4" name="Deferred" state="visible" r:id="rId7"/>
    <sheet sheetId="5" name="Bridge" state="visible" r:id="rId8"/>
  </sheets>
  <calcPr calcId="171027" fullCalcOnLoad="1"/>
</workbook>
</file>

<file path=xl/sharedStrings.xml><?xml version="1.0" encoding="utf-8"?>
<sst xmlns="http://schemas.openxmlformats.org/spreadsheetml/2006/main" count="183" uniqueCount="134">
  <si>
    <t>Deferred revenue schedule</t>
  </si>
  <si>
    <t>Free from Simplify, withsimplify.in/templates/deferred-revenue-schedule</t>
  </si>
  <si>
    <t>WHAT IT ANSWERS</t>
  </si>
  <si>
    <t>Four numbers describe the same year and none of them match: what you booked, what you billed, what you earned, and what you are still holding. This works all four out from one list of contracts, and reconciles them.</t>
  </si>
  <si>
    <t/>
  </si>
  <si>
    <t>HOW TO USE IT</t>
  </si>
  <si>
    <t>1. Contracts: one row per contract. Enter the dates, the total value, whether it is recurring and how it is billed. Months and monthly revenue are calculated.</t>
  </si>
  <si>
    <t>2. Schedule: revenue recognised each month, contract by contract, April to March. ARR at each month end is on the bottom row, counting recurring contracts only.</t>
  </si>
  <si>
    <t>3. Deferred: opening balance, billed, recognised and closing balance for each month. This is the balance sheet side.</t>
  </si>
  <si>
    <t>4. Bridge: bookings to billings to revenue to the deferred balance, reconciled, with a check row.</t>
  </si>
  <si>
    <t>Shaded cells are yours. Everything else is a formula. Ten invented contracts are in the file to show the shape.</t>
  </si>
  <si>
    <t>THE DISTINCTION THE FILE EXISTS FOR</t>
  </si>
  <si>
    <t>Bookings are what a customer committed to. Billings are what you invoiced. Revenue is what you earned by delivering. Deferred revenue is what you have billed and not yet earned, and it sits on the balance sheet as a liability.</t>
  </si>
  <si>
    <t>An annual contract billed upfront in April is one booking, one billing, twelve months of revenue and a deferred balance that unwinds over the year. Treating any of those as the others is how a profitable-looking month turns out to have no cash in it, or how a good cash month gets reported as a good revenue month.</t>
  </si>
  <si>
    <t>ARR IS NOT ON THIS LIST</t>
  </si>
  <si>
    <t>ARR is a run rate at a point in time and none of the four numbers above. The Schedule sheet calculates it separately, from recurring contracts only, which is why the Recurring column matters: implementation and training fees are revenue and are not ARR.</t>
  </si>
  <si>
    <t>SIMPLIFICATIONS, STATED</t>
  </si>
  <si>
    <t>Revenue is recognised evenly across whole months from the month the contract starts. There is no pro-rata for a contract starting mid-month, which keeps the file readable and is close enough for a management view.</t>
  </si>
  <si>
    <t>Monthly billing is assumed to be in advance and to coincide with recognition, so monthly-billed contracts create no deferred balance. If you bill in arrears you will have unbilled revenue instead, which is the mirror image and not modelled here.</t>
  </si>
  <si>
    <t>The schedule covers one financial year. Contracts extending past March show only the part that falls inside it, which is correct and is why the totals will not equal your contract values.</t>
  </si>
  <si>
    <t>WHAT IT IS NOT</t>
  </si>
  <si>
    <t>Not a revenue recognition policy, and not a substitute for one. How revenue should be recognised under the standards that apply to you, particularly where a contract bundles a licence with services, is a question for your auditor.</t>
  </si>
  <si>
    <t>Not a billing system. It sits on top of whatever raises your invoices.</t>
  </si>
  <si>
    <t>Guide to using this template: withsimplify.in/templates/deferred-revenue-schedule</t>
  </si>
  <si>
    <t>Every contract, once</t>
  </si>
  <si>
    <t>Shaded cells are yours. Months and monthly revenue are calculated.</t>
  </si>
  <si>
    <t>Contract</t>
  </si>
  <si>
    <t>Customer</t>
  </si>
  <si>
    <t>Type</t>
  </si>
  <si>
    <t>Recurring?</t>
  </si>
  <si>
    <t>Booked</t>
  </si>
  <si>
    <t>Starts</t>
  </si>
  <si>
    <t>Ends</t>
  </si>
  <si>
    <t>Total value</t>
  </si>
  <si>
    <t>Billing</t>
  </si>
  <si>
    <t>Months</t>
  </si>
  <si>
    <t>Revenue a month</t>
  </si>
  <si>
    <t>Annualised (ARR)</t>
  </si>
  <si>
    <t>First month (calc)</t>
  </si>
  <si>
    <t>Last day (calc)</t>
  </si>
  <si>
    <t>Monthly (calc)</t>
  </si>
  <si>
    <t>ARR (calc)</t>
  </si>
  <si>
    <t>Total (calc)</t>
  </si>
  <si>
    <t>C001</t>
  </si>
  <si>
    <t>Client A</t>
  </si>
  <si>
    <t>Subscription</t>
  </si>
  <si>
    <t>Yes</t>
  </si>
  <si>
    <t>Upfront</t>
  </si>
  <si>
    <t>C002</t>
  </si>
  <si>
    <t>Implementation</t>
  </si>
  <si>
    <t>No</t>
  </si>
  <si>
    <t>C003</t>
  </si>
  <si>
    <t>Client B</t>
  </si>
  <si>
    <t>Monthly</t>
  </si>
  <si>
    <t>C004</t>
  </si>
  <si>
    <t>Client C</t>
  </si>
  <si>
    <t>C005</t>
  </si>
  <si>
    <t>C006</t>
  </si>
  <si>
    <t>Client D</t>
  </si>
  <si>
    <t>C007</t>
  </si>
  <si>
    <t>Client E</t>
  </si>
  <si>
    <t>C008</t>
  </si>
  <si>
    <t>Client F</t>
  </si>
  <si>
    <t>C009</t>
  </si>
  <si>
    <t>Client G</t>
  </si>
  <si>
    <t>Training</t>
  </si>
  <si>
    <t>C010</t>
  </si>
  <si>
    <t>Client H</t>
  </si>
  <si>
    <t>Total</t>
  </si>
  <si>
    <t>Recurring? decides whether a contract counts towards ARR. Mark implementation, training, customisation and any one-off fee as No.</t>
  </si>
  <si>
    <t>Billing is Upfront or Monthly. Upfront means the whole value is invoiced in the month the contract starts, which is what creates a deferred balance.</t>
  </si>
  <si>
    <t>Annualised is the monthly revenue times twelve, for recurring contracts only. It is a run rate, so a two-year contract shows its annual rate rather than its total value.</t>
  </si>
  <si>
    <t>For a multi-year contract, enter the whole term and the whole value. The Schedule will only recognise the months that fall inside this financial year.</t>
  </si>
  <si>
    <t>Revenue recognised, month by month</t>
  </si>
  <si>
    <t>April to March. Everything here is calculated from the Contracts sheet.</t>
  </si>
  <si>
    <t>Apr 26</t>
  </si>
  <si>
    <t>May 26</t>
  </si>
  <si>
    <t>Jun 26</t>
  </si>
  <si>
    <t>Jul 26</t>
  </si>
  <si>
    <t>Aug 26</t>
  </si>
  <si>
    <t>Sept 26</t>
  </si>
  <si>
    <t>Oct 26</t>
  </si>
  <si>
    <t>Nov 26</t>
  </si>
  <si>
    <t>Dec 26</t>
  </si>
  <si>
    <t>Jan 27</t>
  </si>
  <si>
    <t>Feb 27</t>
  </si>
  <si>
    <t>Mar 27</t>
  </si>
  <si>
    <t>Total in year</t>
  </si>
  <si>
    <t>Revenue</t>
  </si>
  <si>
    <t>ARR at month end</t>
  </si>
  <si>
    <t>The Revenue row is what belongs in the P&amp;L for each month. The ARR row is a run rate at each month end and belongs nowhere near it.</t>
  </si>
  <si>
    <t>Watch the two rows diverge across the year. That gap is the whole reason ARR and revenue never match in a growing business.</t>
  </si>
  <si>
    <t>Revenue is recognised in whole months from the month a contract starts. A contract beginning on the 20th still recognises a full month, which is a simplification stated in the Read me.</t>
  </si>
  <si>
    <t>The dates in the small grey row above the headers drive every formula. Change them to move the schedule to a different year.</t>
  </si>
  <si>
    <t>What you have billed and not yet earned</t>
  </si>
  <si>
    <t>The balance sheet side. All calculated.</t>
  </si>
  <si>
    <t>Year</t>
  </si>
  <si>
    <t>Opening deferred revenue</t>
  </si>
  <si>
    <t>Billed in the month</t>
  </si>
  <si>
    <t>Revenue recognised</t>
  </si>
  <si>
    <t>Closing deferred revenue</t>
  </si>
  <si>
    <t>Does it tie?</t>
  </si>
  <si>
    <t>Opening deferred for the first month is yours to enter. If you are starting mid-life, it is the balance from your last accounts.</t>
  </si>
  <si>
    <t>Closing deferred is opening plus billed less recognised, every month. The Year column checks that the same identity holds across the whole year.</t>
  </si>
  <si>
    <t>A rising deferred balance while revenue grows is usually good news: customers are paying for a year up front. A falling balance while ARR rises means customers are moving to monthly billing, which is a cash story the ARR line will not show for a year.</t>
  </si>
  <si>
    <t>A negative balance means you recognised more than you billed, which is unbilled revenue rather than deferred. The check row flags it, and if it appears, either the billing basis is wrong or you bill in arrears and need the mirror-image schedule.</t>
  </si>
  <si>
    <t>Four numbers, one year</t>
  </si>
  <si>
    <t>All calculated. Nothing to enter.</t>
  </si>
  <si>
    <t>WHAT THE YEAR PRODUCED</t>
  </si>
  <si>
    <t>Bookings, contracts signed in the year</t>
  </si>
  <si>
    <t>Total contract value, by booking date. Includes years you have not yet delivered.</t>
  </si>
  <si>
    <t>Billed in the year</t>
  </si>
  <si>
    <t>What you invoiced, whatever period it covers.</t>
  </si>
  <si>
    <t>Revenue recognised in the year</t>
  </si>
  <si>
    <t>What belongs in the P&amp;L. This is the only one of the four that is revenue.</t>
  </si>
  <si>
    <t>Billed and not yet earned. A liability on the balance sheet.</t>
  </si>
  <si>
    <t>HOW THEY RECONCILE</t>
  </si>
  <si>
    <t>Add billings</t>
  </si>
  <si>
    <t>Less revenue recognised</t>
  </si>
  <si>
    <t>Equals closing deferred</t>
  </si>
  <si>
    <t>Against the Deferred sheet</t>
  </si>
  <si>
    <t>If this does not tie, an input on the Contracts sheet is inconsistent and nothing above is reliable.</t>
  </si>
  <si>
    <t>AND THE RUN RATE, WHICH IS NONE OF THE ABOVE</t>
  </si>
  <si>
    <t>ARR at the start of the year</t>
  </si>
  <si>
    <t>Recurring contracts only, annualised.</t>
  </si>
  <si>
    <t>ARR at the end of the year</t>
  </si>
  <si>
    <t>A photograph of March, not a record of the year.</t>
  </si>
  <si>
    <t>ARR less recognised revenue</t>
  </si>
  <si>
    <t>The gap founders get asked about. It is growth and timing, plus non-recurring revenue pushing the other way. It is not an error.</t>
  </si>
  <si>
    <t>HOW TO READ THIS</t>
  </si>
  <si>
    <t>Bookings is the largest number and the least useful on its own, because it includes years you have not delivered. It is a sales measure.</t>
  </si>
  <si>
    <t>Billings drives cash. Revenue drives the P&amp;L. The difference between them is the deferred balance, and the Deferred sheet shows it month by month.</t>
  </si>
  <si>
    <t>ARR is a run rate at a point in time. Comparing it with recognised revenue for the year is the conversation the ARR versus revenue guide on the site walks through.</t>
  </si>
  <si>
    <t>Four numbers, four questions. A founder who can name which is which, and reconcile them on one page, removes an entire category of diligence friction.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</si>
</sst>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m-yy"/>
    <numFmt numFmtId="165" formatCode="#,##0;[Red]-#,##0"/>
  </numFmts>
  <fonts count="9" x14ac:knownFonts="1">
    <font>
      <color theme="1"/>
      <family val="2"/>
      <scheme val="minor"/>
      <sz val="11"/>
      <name val="Calibri"/>
    </font>
    <font>
      <b/>
      <color rgb="FF121316"/>
      <sz val="16"/>
    </font>
    <font>
      <color rgb="FF6B6B6B"/>
      <sz val="10"/>
    </font>
    <font>
      <b/>
    </font>
    <font>
      <b/>
      <color rgb="FFFFFFFF"/>
    </font>
    <font>
      <b/>
      <color rgb="FFB8B5AE"/>
    </font>
    <font>
      <color rgb="FFB8B5AE"/>
    </font>
    <font>
      <color rgb="FF9A9A9A"/>
      <sz val="9"/>
    </font>
    <font>
      <b/>
      <color rgb="FF121316"/>
    </font>
  </fonts>
  <fills count="5">
    <fill>
      <patternFill patternType="none"/>
    </fill>
    <fill>
      <patternFill patternType="gray125"/>
    </fill>
    <fill>
      <patternFill patternType="solid">
        <fgColor rgb="FF121316"/>
      </patternFill>
    </fill>
    <fill>
      <patternFill patternType="solid">
        <fgColor rgb="FFF1F8D0"/>
      </patternFill>
    </fill>
    <fill>
      <patternFill patternType="solid">
        <fgColor rgb="FFF2F2EE"/>
      </patternFill>
    </fill>
  </fills>
  <borders count="2">
    <border>
      <left/>
      <right/>
      <top/>
      <bottom/>
      <diagonal/>
    </border>
    <border>
      <left/>
      <right/>
      <top style="thin">
        <color rgb="FF121316"/>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0" fillId="0" borderId="0" xfId="0" applyAlignment="1">
      <alignment vertical="top" wrapText="1"/>
    </xf>
    <xf numFmtId="0" fontId="4" fillId="2" borderId="0" xfId="0" applyFont="1" applyFill="1" applyAlignment="1">
      <alignment vertical="center" wrapText="1"/>
    </xf>
    <xf numFmtId="0" fontId="5" fillId="2" borderId="0" xfId="0" applyFont="1" applyFill="1" applyAlignment="1">
      <alignment vertical="center" wrapText="1"/>
    </xf>
    <xf numFmtId="0" fontId="0" fillId="3" borderId="0" xfId="0" applyFill="1"/>
    <xf numFmtId="164" fontId="0" fillId="3" borderId="0" xfId="0" applyNumberFormat="1" applyFill="1"/>
    <xf numFmtId="165" fontId="0" fillId="3" borderId="0" xfId="0" applyNumberFormat="1" applyFill="1"/>
    <xf numFmtId="1" fontId="0" fillId="0" borderId="0" xfId="0" applyNumberFormat="1"/>
    <xf numFmtId="165" fontId="0" fillId="0" borderId="0" xfId="0" applyNumberFormat="1"/>
    <xf numFmtId="164" fontId="6" fillId="0" borderId="0" xfId="0" applyNumberFormat="1" applyFont="1"/>
    <xf numFmtId="165" fontId="6" fillId="0" borderId="0" xfId="0" applyNumberFormat="1" applyFont="1"/>
    <xf numFmtId="0" fontId="3" fillId="0" borderId="1" xfId="0" applyFont="1" applyBorder="1"/>
    <xf numFmtId="165" fontId="3" fillId="0" borderId="1" xfId="0" applyNumberFormat="1" applyFont="1" applyBorder="1"/>
    <xf numFmtId="164" fontId="7" fillId="0" borderId="0" xfId="0" applyNumberFormat="1" applyFont="1"/>
    <xf numFmtId="0" fontId="3" fillId="0" borderId="0" xfId="0" applyFont="1"/>
    <xf numFmtId="165" fontId="3" fillId="0" borderId="0" xfId="0" applyNumberFormat="1" applyFont="1"/>
    <xf numFmtId="0" fontId="8" fillId="4" borderId="0" xfId="0" applyFont="1" applyFill="1"/>
    <xf numFmtId="0" fontId="0" fillId="4" borderId="0" xfId="0" applyFill="1"/>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8F850"/>
  </sheetPr>
  <dimension ref="A1:A31"/>
  <sheetViews>
    <sheetView workbookViewId="0" showGridLines="0"/>
  </sheetViews>
  <sheetFormatPr defaultRowHeight="15" outlineLevelRow="0" outlineLevelCol="0" x14ac:dyDescent="55"/>
  <cols>
    <col min="1" max="1" width="110" customWidth="1"/>
  </cols>
  <sheetData>
    <row r="1" spans="1:1" x14ac:dyDescent="0.25">
      <c r="A1" s="1" t="s">
        <v>0</v>
      </c>
    </row>
    <row r="2" spans="1:1" x14ac:dyDescent="0.25">
      <c r="A2" s="2" t="s">
        <v>1</v>
      </c>
    </row>
    <row r="4" spans="1:1" x14ac:dyDescent="0.25">
      <c r="A4" s="3" t="s">
        <v>2</v>
      </c>
    </row>
    <row r="5" spans="1:1" x14ac:dyDescent="0.25">
      <c r="A5" s="4" t="s">
        <v>3</v>
      </c>
    </row>
    <row r="6" spans="1:1" x14ac:dyDescent="0.25">
      <c r="A6" s="4" t="s">
        <v>4</v>
      </c>
    </row>
    <row r="7" spans="1:1" x14ac:dyDescent="0.25">
      <c r="A7" s="3" t="s">
        <v>5</v>
      </c>
    </row>
    <row r="8" spans="1:1" x14ac:dyDescent="0.25">
      <c r="A8" s="4" t="s">
        <v>6</v>
      </c>
    </row>
    <row r="9" spans="1:1" x14ac:dyDescent="0.25">
      <c r="A9" s="4" t="s">
        <v>7</v>
      </c>
    </row>
    <row r="10" spans="1:1" x14ac:dyDescent="0.25">
      <c r="A10" s="4" t="s">
        <v>8</v>
      </c>
    </row>
    <row r="11" spans="1:1" x14ac:dyDescent="0.25">
      <c r="A11" s="4" t="s">
        <v>9</v>
      </c>
    </row>
    <row r="12" spans="1:1" x14ac:dyDescent="0.25">
      <c r="A12" s="4" t="s">
        <v>4</v>
      </c>
    </row>
    <row r="13" spans="1:1" x14ac:dyDescent="0.25">
      <c r="A13" s="4" t="s">
        <v>10</v>
      </c>
    </row>
    <row r="14" spans="1:1" x14ac:dyDescent="0.25">
      <c r="A14" s="4" t="s">
        <v>4</v>
      </c>
    </row>
    <row r="15" spans="1:1" x14ac:dyDescent="0.25">
      <c r="A15" s="3" t="s">
        <v>11</v>
      </c>
    </row>
    <row r="16" spans="1:1" x14ac:dyDescent="0.25">
      <c r="A16" s="4" t="s">
        <v>12</v>
      </c>
    </row>
    <row r="17" spans="1:1" x14ac:dyDescent="0.25">
      <c r="A17" s="4" t="s">
        <v>13</v>
      </c>
    </row>
    <row r="18" spans="1:1" x14ac:dyDescent="0.25">
      <c r="A18" s="4" t="s">
        <v>4</v>
      </c>
    </row>
    <row r="19" spans="1:1" x14ac:dyDescent="0.25">
      <c r="A19" s="3" t="s">
        <v>14</v>
      </c>
    </row>
    <row r="20" spans="1:1" x14ac:dyDescent="0.25">
      <c r="A20" s="4" t="s">
        <v>15</v>
      </c>
    </row>
    <row r="21" spans="1:1" x14ac:dyDescent="0.25">
      <c r="A21" s="4" t="s">
        <v>4</v>
      </c>
    </row>
    <row r="22" spans="1:1" x14ac:dyDescent="0.25">
      <c r="A22" s="3" t="s">
        <v>16</v>
      </c>
    </row>
    <row r="23" spans="1:1" x14ac:dyDescent="0.25">
      <c r="A23" s="4" t="s">
        <v>17</v>
      </c>
    </row>
    <row r="24" spans="1:1" x14ac:dyDescent="0.25">
      <c r="A24" s="4" t="s">
        <v>18</v>
      </c>
    </row>
    <row r="25" spans="1:1" x14ac:dyDescent="0.25">
      <c r="A25" s="4" t="s">
        <v>19</v>
      </c>
    </row>
    <row r="26" spans="1:1" x14ac:dyDescent="0.25">
      <c r="A26" s="4" t="s">
        <v>4</v>
      </c>
    </row>
    <row r="27" spans="1:1" x14ac:dyDescent="0.25">
      <c r="A27" s="3" t="s">
        <v>20</v>
      </c>
    </row>
    <row r="28" spans="1:1" x14ac:dyDescent="0.25">
      <c r="A28" s="4" t="s">
        <v>21</v>
      </c>
    </row>
    <row r="29" spans="1:1" x14ac:dyDescent="0.25">
      <c r="A29" s="4" t="s">
        <v>22</v>
      </c>
    </row>
    <row r="30" spans="1:1" x14ac:dyDescent="0.25">
      <c r="A30" s="4" t="s">
        <v>4</v>
      </c>
    </row>
    <row r="31" spans="1:1" x14ac:dyDescent="0.25">
      <c r="A31" s="4" t="s">
        <v>23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21316"/>
  </sheetPr>
  <dimension ref="A1:Q34"/>
  <sheetViews>
    <sheetView workbookViewId="0" showGridLines="0"/>
  </sheetViews>
  <sheetFormatPr defaultRowHeight="15" outlineLevelRow="0" outlineLevelCol="0" x14ac:dyDescent="55"/>
  <cols>
    <col min="1" max="1" width="12" customWidth="1"/>
    <col min="2" max="2" width="16" customWidth="1"/>
    <col min="3" max="3" width="18" customWidth="1"/>
    <col min="4" max="4" width="13" customWidth="1"/>
    <col min="5" max="7" width="14" customWidth="1"/>
    <col min="8" max="8" width="16" customWidth="1"/>
    <col min="9" max="9" width="13" customWidth="1"/>
    <col min="10" max="10" width="11" customWidth="1"/>
    <col min="11" max="12" width="16" customWidth="1"/>
    <col min="13" max="13" width="15" customWidth="1"/>
    <col min="14" max="16" width="14" customWidth="1"/>
  </cols>
  <sheetData>
    <row r="1" spans="1:1" x14ac:dyDescent="0.25">
      <c r="A1" s="1" t="s">
        <v>24</v>
      </c>
    </row>
    <row r="2" spans="1:1" x14ac:dyDescent="0.25">
      <c r="A2" s="2" t="s">
        <v>25</v>
      </c>
    </row>
    <row r="4" ht="30" customHeight="1" spans="1:17" x14ac:dyDescent="0.25">
      <c r="A4" s="5" t="s">
        <v>26</v>
      </c>
      <c r="B4" s="5" t="s">
        <v>27</v>
      </c>
      <c r="C4" s="5" t="s">
        <v>28</v>
      </c>
      <c r="D4" s="5" t="s">
        <v>29</v>
      </c>
      <c r="E4" s="5" t="s">
        <v>30</v>
      </c>
      <c r="F4" s="5" t="s">
        <v>31</v>
      </c>
      <c r="G4" s="5" t="s">
        <v>32</v>
      </c>
      <c r="H4" s="5" t="s">
        <v>33</v>
      </c>
      <c r="I4" s="5" t="s">
        <v>34</v>
      </c>
      <c r="J4" s="5" t="s">
        <v>35</v>
      </c>
      <c r="K4" s="5" t="s">
        <v>36</v>
      </c>
      <c r="L4" s="5" t="s">
        <v>37</v>
      </c>
      <c r="M4" s="6" t="s">
        <v>38</v>
      </c>
      <c r="N4" s="6" t="s">
        <v>39</v>
      </c>
      <c r="O4" s="6" t="s">
        <v>40</v>
      </c>
      <c r="P4" s="6" t="s">
        <v>41</v>
      </c>
      <c r="Q4" s="6" t="s">
        <v>42</v>
      </c>
    </row>
    <row r="5" spans="1:17" x14ac:dyDescent="0.25">
      <c r="A5" s="7" t="s">
        <v>43</v>
      </c>
      <c r="B5" s="7" t="s">
        <v>44</v>
      </c>
      <c r="C5" s="7" t="s">
        <v>45</v>
      </c>
      <c r="D5" s="7" t="s">
        <v>46</v>
      </c>
      <c r="E5" s="8">
        <v>46096</v>
      </c>
      <c r="F5" s="8">
        <v>46113</v>
      </c>
      <c r="G5" s="8">
        <v>46477</v>
      </c>
      <c r="H5" s="9">
        <v>2400000</v>
      </c>
      <c r="I5" s="7" t="s">
        <v>47</v>
      </c>
      <c r="J5" s="10">
        <f>IF(OR(F5="",G5=""),"",DATEDIF(F5,G5+1,"m"))</f>
      </c>
      <c r="K5" s="11">
        <f>IFERROR(H5/J5,"")</f>
      </c>
      <c r="L5" s="11">
        <f>IF(D5="Yes",IFERROR(K5*12,""),0)</f>
      </c>
      <c r="M5" s="12">
        <f>IF(F5="",0,EOMONTH(F5,-1)+1)</f>
      </c>
      <c r="N5" s="12">
        <f>IF(G5="",0,G5)</f>
      </c>
      <c r="O5" s="13">
        <f>IFERROR(H5/J5,0)</f>
      </c>
      <c r="P5" s="13">
        <f>IF(D5="Yes",O5*12,0)</f>
      </c>
      <c r="Q5" s="13">
        <f>IF(H5="",0,H5)</f>
      </c>
    </row>
    <row r="6" spans="1:17" x14ac:dyDescent="0.25">
      <c r="A6" s="7" t="s">
        <v>48</v>
      </c>
      <c r="B6" s="7" t="s">
        <v>44</v>
      </c>
      <c r="C6" s="7" t="s">
        <v>49</v>
      </c>
      <c r="D6" s="7" t="s">
        <v>50</v>
      </c>
      <c r="E6" s="8">
        <v>46096</v>
      </c>
      <c r="F6" s="8">
        <v>46113</v>
      </c>
      <c r="G6" s="8">
        <v>46203</v>
      </c>
      <c r="H6" s="9">
        <v>300000</v>
      </c>
      <c r="I6" s="7" t="s">
        <v>47</v>
      </c>
      <c r="J6" s="10">
        <f>IF(OR(F6="",G6=""),"",DATEDIF(F6,G6+1,"m"))</f>
      </c>
      <c r="K6" s="11">
        <f>IFERROR(H6/J6,"")</f>
      </c>
      <c r="L6" s="11">
        <f>IF(D6="Yes",IFERROR(K6*12,""),0)</f>
      </c>
      <c r="M6" s="12">
        <f>IF(F6="",0,EOMONTH(F6,-1)+1)</f>
      </c>
      <c r="N6" s="12">
        <f>IF(G6="",0,G6)</f>
      </c>
      <c r="O6" s="13">
        <f>IFERROR(H6/J6,0)</f>
      </c>
      <c r="P6" s="13">
        <f>IF(D6="Yes",O6*12,0)</f>
      </c>
      <c r="Q6" s="13">
        <f>IF(H6="",0,H6)</f>
      </c>
    </row>
    <row r="7" spans="1:17" x14ac:dyDescent="0.25">
      <c r="A7" s="7" t="s">
        <v>51</v>
      </c>
      <c r="B7" s="7" t="s">
        <v>52</v>
      </c>
      <c r="C7" s="7" t="s">
        <v>45</v>
      </c>
      <c r="D7" s="7" t="s">
        <v>46</v>
      </c>
      <c r="E7" s="8">
        <v>46132</v>
      </c>
      <c r="F7" s="8">
        <v>46143</v>
      </c>
      <c r="G7" s="8">
        <v>46507</v>
      </c>
      <c r="H7" s="9">
        <v>1800000</v>
      </c>
      <c r="I7" s="7" t="s">
        <v>53</v>
      </c>
      <c r="J7" s="10">
        <f>IF(OR(F7="",G7=""),"",DATEDIF(F7,G7+1,"m"))</f>
      </c>
      <c r="K7" s="11">
        <f>IFERROR(H7/J7,"")</f>
      </c>
      <c r="L7" s="11">
        <f>IF(D7="Yes",IFERROR(K7*12,""),0)</f>
      </c>
      <c r="M7" s="12">
        <f>IF(F7="",0,EOMONTH(F7,-1)+1)</f>
      </c>
      <c r="N7" s="12">
        <f>IF(G7="",0,G7)</f>
      </c>
      <c r="O7" s="13">
        <f>IFERROR(H7/J7,0)</f>
      </c>
      <c r="P7" s="13">
        <f>IF(D7="Yes",O7*12,0)</f>
      </c>
      <c r="Q7" s="13">
        <f>IF(H7="",0,H7)</f>
      </c>
    </row>
    <row r="8" spans="1:17" x14ac:dyDescent="0.25">
      <c r="A8" s="7" t="s">
        <v>54</v>
      </c>
      <c r="B8" s="7" t="s">
        <v>55</v>
      </c>
      <c r="C8" s="7" t="s">
        <v>45</v>
      </c>
      <c r="D8" s="7" t="s">
        <v>46</v>
      </c>
      <c r="E8" s="8">
        <v>46183</v>
      </c>
      <c r="F8" s="8">
        <v>46204</v>
      </c>
      <c r="G8" s="8">
        <v>46568</v>
      </c>
      <c r="H8" s="9">
        <v>3600000</v>
      </c>
      <c r="I8" s="7" t="s">
        <v>47</v>
      </c>
      <c r="J8" s="10">
        <f>IF(OR(F8="",G8=""),"",DATEDIF(F8,G8+1,"m"))</f>
      </c>
      <c r="K8" s="11">
        <f>IFERROR(H8/J8,"")</f>
      </c>
      <c r="L8" s="11">
        <f>IF(D8="Yes",IFERROR(K8*12,""),0)</f>
      </c>
      <c r="M8" s="12">
        <f>IF(F8="",0,EOMONTH(F8,-1)+1)</f>
      </c>
      <c r="N8" s="12">
        <f>IF(G8="",0,G8)</f>
      </c>
      <c r="O8" s="13">
        <f>IFERROR(H8/J8,0)</f>
      </c>
      <c r="P8" s="13">
        <f>IF(D8="Yes",O8*12,0)</f>
      </c>
      <c r="Q8" s="13">
        <f>IF(H8="",0,H8)</f>
      </c>
    </row>
    <row r="9" spans="1:17" x14ac:dyDescent="0.25">
      <c r="A9" s="7" t="s">
        <v>56</v>
      </c>
      <c r="B9" s="7" t="s">
        <v>55</v>
      </c>
      <c r="C9" s="7" t="s">
        <v>49</v>
      </c>
      <c r="D9" s="7" t="s">
        <v>50</v>
      </c>
      <c r="E9" s="8">
        <v>46183</v>
      </c>
      <c r="F9" s="8">
        <v>46204</v>
      </c>
      <c r="G9" s="8">
        <v>46265</v>
      </c>
      <c r="H9" s="9">
        <v>450000</v>
      </c>
      <c r="I9" s="7" t="s">
        <v>47</v>
      </c>
      <c r="J9" s="10">
        <f>IF(OR(F9="",G9=""),"",DATEDIF(F9,G9+1,"m"))</f>
      </c>
      <c r="K9" s="11">
        <f>IFERROR(H9/J9,"")</f>
      </c>
      <c r="L9" s="11">
        <f>IF(D9="Yes",IFERROR(K9*12,""),0)</f>
      </c>
      <c r="M9" s="12">
        <f>IF(F9="",0,EOMONTH(F9,-1)+1)</f>
      </c>
      <c r="N9" s="12">
        <f>IF(G9="",0,G9)</f>
      </c>
      <c r="O9" s="13">
        <f>IFERROR(H9/J9,0)</f>
      </c>
      <c r="P9" s="13">
        <f>IF(D9="Yes",O9*12,0)</f>
      </c>
      <c r="Q9" s="13">
        <f>IF(H9="",0,H9)</f>
      </c>
    </row>
    <row r="10" spans="1:17" x14ac:dyDescent="0.25">
      <c r="A10" s="7" t="s">
        <v>57</v>
      </c>
      <c r="B10" s="7" t="s">
        <v>58</v>
      </c>
      <c r="C10" s="7" t="s">
        <v>45</v>
      </c>
      <c r="D10" s="7" t="s">
        <v>46</v>
      </c>
      <c r="E10" s="8">
        <v>46235</v>
      </c>
      <c r="F10" s="8">
        <v>46266</v>
      </c>
      <c r="G10" s="8">
        <v>46996</v>
      </c>
      <c r="H10" s="9">
        <v>5400000</v>
      </c>
      <c r="I10" s="7" t="s">
        <v>53</v>
      </c>
      <c r="J10" s="10">
        <f>IF(OR(F10="",G10=""),"",DATEDIF(F10,G10+1,"m"))</f>
      </c>
      <c r="K10" s="11">
        <f>IFERROR(H10/J10,"")</f>
      </c>
      <c r="L10" s="11">
        <f>IF(D10="Yes",IFERROR(K10*12,""),0)</f>
      </c>
      <c r="M10" s="12">
        <f>IF(F10="",0,EOMONTH(F10,-1)+1)</f>
      </c>
      <c r="N10" s="12">
        <f>IF(G10="",0,G10)</f>
      </c>
      <c r="O10" s="13">
        <f>IFERROR(H10/J10,0)</f>
      </c>
      <c r="P10" s="13">
        <f>IF(D10="Yes",O10*12,0)</f>
      </c>
      <c r="Q10" s="13">
        <f>IF(H10="",0,H10)</f>
      </c>
    </row>
    <row r="11" spans="1:17" x14ac:dyDescent="0.25">
      <c r="A11" s="7" t="s">
        <v>59</v>
      </c>
      <c r="B11" s="7" t="s">
        <v>60</v>
      </c>
      <c r="C11" s="7" t="s">
        <v>45</v>
      </c>
      <c r="D11" s="7" t="s">
        <v>46</v>
      </c>
      <c r="E11" s="8">
        <v>46280</v>
      </c>
      <c r="F11" s="8">
        <v>46296</v>
      </c>
      <c r="G11" s="8">
        <v>46660</v>
      </c>
      <c r="H11" s="9">
        <v>1200000</v>
      </c>
      <c r="I11" s="7" t="s">
        <v>47</v>
      </c>
      <c r="J11" s="10">
        <f>IF(OR(F11="",G11=""),"",DATEDIF(F11,G11+1,"m"))</f>
      </c>
      <c r="K11" s="11">
        <f>IFERROR(H11/J11,"")</f>
      </c>
      <c r="L11" s="11">
        <f>IF(D11="Yes",IFERROR(K11*12,""),0)</f>
      </c>
      <c r="M11" s="12">
        <f>IF(F11="",0,EOMONTH(F11,-1)+1)</f>
      </c>
      <c r="N11" s="12">
        <f>IF(G11="",0,G11)</f>
      </c>
      <c r="O11" s="13">
        <f>IFERROR(H11/J11,0)</f>
      </c>
      <c r="P11" s="13">
        <f>IF(D11="Yes",O11*12,0)</f>
      </c>
      <c r="Q11" s="13">
        <f>IF(H11="",0,H11)</f>
      </c>
    </row>
    <row r="12" spans="1:17" x14ac:dyDescent="0.25">
      <c r="A12" s="7" t="s">
        <v>61</v>
      </c>
      <c r="B12" s="7" t="s">
        <v>62</v>
      </c>
      <c r="C12" s="7" t="s">
        <v>45</v>
      </c>
      <c r="D12" s="7" t="s">
        <v>46</v>
      </c>
      <c r="E12" s="8">
        <v>46327</v>
      </c>
      <c r="F12" s="8">
        <v>46357</v>
      </c>
      <c r="G12" s="8">
        <v>46721</v>
      </c>
      <c r="H12" s="9">
        <v>2160000</v>
      </c>
      <c r="I12" s="7" t="s">
        <v>53</v>
      </c>
      <c r="J12" s="10">
        <f>IF(OR(F12="",G12=""),"",DATEDIF(F12,G12+1,"m"))</f>
      </c>
      <c r="K12" s="11">
        <f>IFERROR(H12/J12,"")</f>
      </c>
      <c r="L12" s="11">
        <f>IF(D12="Yes",IFERROR(K12*12,""),0)</f>
      </c>
      <c r="M12" s="12">
        <f>IF(F12="",0,EOMONTH(F12,-1)+1)</f>
      </c>
      <c r="N12" s="12">
        <f>IF(G12="",0,G12)</f>
      </c>
      <c r="O12" s="13">
        <f>IFERROR(H12/J12,0)</f>
      </c>
      <c r="P12" s="13">
        <f>IF(D12="Yes",O12*12,0)</f>
      </c>
      <c r="Q12" s="13">
        <f>IF(H12="",0,H12)</f>
      </c>
    </row>
    <row r="13" spans="1:17" x14ac:dyDescent="0.25">
      <c r="A13" s="7" t="s">
        <v>63</v>
      </c>
      <c r="B13" s="7" t="s">
        <v>64</v>
      </c>
      <c r="C13" s="7" t="s">
        <v>65</v>
      </c>
      <c r="D13" s="7" t="s">
        <v>50</v>
      </c>
      <c r="E13" s="8">
        <v>46361</v>
      </c>
      <c r="F13" s="8">
        <v>46388</v>
      </c>
      <c r="G13" s="8">
        <v>46418</v>
      </c>
      <c r="H13" s="9">
        <v>180000</v>
      </c>
      <c r="I13" s="7" t="s">
        <v>47</v>
      </c>
      <c r="J13" s="10">
        <f>IF(OR(F13="",G13=""),"",DATEDIF(F13,G13+1,"m"))</f>
      </c>
      <c r="K13" s="11">
        <f>IFERROR(H13/J13,"")</f>
      </c>
      <c r="L13" s="11">
        <f>IF(D13="Yes",IFERROR(K13*12,""),0)</f>
      </c>
      <c r="M13" s="12">
        <f>IF(F13="",0,EOMONTH(F13,-1)+1)</f>
      </c>
      <c r="N13" s="12">
        <f>IF(G13="",0,G13)</f>
      </c>
      <c r="O13" s="13">
        <f>IFERROR(H13/J13,0)</f>
      </c>
      <c r="P13" s="13">
        <f>IF(D13="Yes",O13*12,0)</f>
      </c>
      <c r="Q13" s="13">
        <f>IF(H13="",0,H13)</f>
      </c>
    </row>
    <row r="14" spans="1:17" x14ac:dyDescent="0.25">
      <c r="A14" s="7" t="s">
        <v>66</v>
      </c>
      <c r="B14" s="7" t="s">
        <v>67</v>
      </c>
      <c r="C14" s="7" t="s">
        <v>45</v>
      </c>
      <c r="D14" s="7" t="s">
        <v>46</v>
      </c>
      <c r="E14" s="8">
        <v>46407</v>
      </c>
      <c r="F14" s="8">
        <v>46419</v>
      </c>
      <c r="G14" s="8">
        <v>46783</v>
      </c>
      <c r="H14" s="9">
        <v>3000000</v>
      </c>
      <c r="I14" s="7" t="s">
        <v>47</v>
      </c>
      <c r="J14" s="10">
        <f>IF(OR(F14="",G14=""),"",DATEDIF(F14,G14+1,"m"))</f>
      </c>
      <c r="K14" s="11">
        <f>IFERROR(H14/J14,"")</f>
      </c>
      <c r="L14" s="11">
        <f>IF(D14="Yes",IFERROR(K14*12,""),0)</f>
      </c>
      <c r="M14" s="12">
        <f>IF(F14="",0,EOMONTH(F14,-1)+1)</f>
      </c>
      <c r="N14" s="12">
        <f>IF(G14="",0,G14)</f>
      </c>
      <c r="O14" s="13">
        <f>IFERROR(H14/J14,0)</f>
      </c>
      <c r="P14" s="13">
        <f>IF(D14="Yes",O14*12,0)</f>
      </c>
      <c r="Q14" s="13">
        <f>IF(H14="",0,H14)</f>
      </c>
    </row>
    <row r="15" spans="1:17" x14ac:dyDescent="0.25">
      <c r="A15" s="7"/>
      <c r="B15" s="7"/>
      <c r="C15" s="7"/>
      <c r="D15" s="7"/>
      <c r="E15" s="8"/>
      <c r="F15" s="8"/>
      <c r="G15" s="8"/>
      <c r="H15" s="9"/>
      <c r="I15" s="7"/>
      <c r="J15" s="10">
        <f>IF(OR(F15="",G15=""),"",DATEDIF(F15,G15+1,"m"))</f>
      </c>
      <c r="K15" s="11">
        <f>IFERROR(H15/J15,"")</f>
      </c>
      <c r="L15" s="11">
        <f>IF(D15="Yes",IFERROR(K15*12,""),0)</f>
      </c>
      <c r="M15" s="12">
        <f>IF(F15="",0,EOMONTH(F15,-1)+1)</f>
      </c>
      <c r="N15" s="12">
        <f>IF(G15="",0,G15)</f>
      </c>
      <c r="O15" s="13">
        <f>IFERROR(H15/J15,0)</f>
      </c>
      <c r="P15" s="13">
        <f>IF(D15="Yes",O15*12,0)</f>
      </c>
      <c r="Q15" s="13">
        <f>IF(H15="",0,H15)</f>
      </c>
    </row>
    <row r="16" spans="1:17" x14ac:dyDescent="0.25">
      <c r="A16" s="7"/>
      <c r="B16" s="7"/>
      <c r="C16" s="7"/>
      <c r="D16" s="7"/>
      <c r="E16" s="8"/>
      <c r="F16" s="8"/>
      <c r="G16" s="8"/>
      <c r="H16" s="9"/>
      <c r="I16" s="7"/>
      <c r="J16" s="10">
        <f>IF(OR(F16="",G16=""),"",DATEDIF(F16,G16+1,"m"))</f>
      </c>
      <c r="K16" s="11">
        <f>IFERROR(H16/J16,"")</f>
      </c>
      <c r="L16" s="11">
        <f>IF(D16="Yes",IFERROR(K16*12,""),0)</f>
      </c>
      <c r="M16" s="12">
        <f>IF(F16="",0,EOMONTH(F16,-1)+1)</f>
      </c>
      <c r="N16" s="12">
        <f>IF(G16="",0,G16)</f>
      </c>
      <c r="O16" s="13">
        <f>IFERROR(H16/J16,0)</f>
      </c>
      <c r="P16" s="13">
        <f>IF(D16="Yes",O16*12,0)</f>
      </c>
      <c r="Q16" s="13">
        <f>IF(H16="",0,H16)</f>
      </c>
    </row>
    <row r="17" spans="1:17" x14ac:dyDescent="0.25">
      <c r="A17" s="7"/>
      <c r="B17" s="7"/>
      <c r="C17" s="7"/>
      <c r="D17" s="7"/>
      <c r="E17" s="8"/>
      <c r="F17" s="8"/>
      <c r="G17" s="8"/>
      <c r="H17" s="9"/>
      <c r="I17" s="7"/>
      <c r="J17" s="10">
        <f>IF(OR(F17="",G17=""),"",DATEDIF(F17,G17+1,"m"))</f>
      </c>
      <c r="K17" s="11">
        <f>IFERROR(H17/J17,"")</f>
      </c>
      <c r="L17" s="11">
        <f>IF(D17="Yes",IFERROR(K17*12,""),0)</f>
      </c>
      <c r="M17" s="12">
        <f>IF(F17="",0,EOMONTH(F17,-1)+1)</f>
      </c>
      <c r="N17" s="12">
        <f>IF(G17="",0,G17)</f>
      </c>
      <c r="O17" s="13">
        <f>IFERROR(H17/J17,0)</f>
      </c>
      <c r="P17" s="13">
        <f>IF(D17="Yes",O17*12,0)</f>
      </c>
      <c r="Q17" s="13">
        <f>IF(H17="",0,H17)</f>
      </c>
    </row>
    <row r="18" spans="1:17" x14ac:dyDescent="0.25">
      <c r="A18" s="7"/>
      <c r="B18" s="7"/>
      <c r="C18" s="7"/>
      <c r="D18" s="7"/>
      <c r="E18" s="8"/>
      <c r="F18" s="8"/>
      <c r="G18" s="8"/>
      <c r="H18" s="9"/>
      <c r="I18" s="7"/>
      <c r="J18" s="10">
        <f>IF(OR(F18="",G18=""),"",DATEDIF(F18,G18+1,"m"))</f>
      </c>
      <c r="K18" s="11">
        <f>IFERROR(H18/J18,"")</f>
      </c>
      <c r="L18" s="11">
        <f>IF(D18="Yes",IFERROR(K18*12,""),0)</f>
      </c>
      <c r="M18" s="12">
        <f>IF(F18="",0,EOMONTH(F18,-1)+1)</f>
      </c>
      <c r="N18" s="12">
        <f>IF(G18="",0,G18)</f>
      </c>
      <c r="O18" s="13">
        <f>IFERROR(H18/J18,0)</f>
      </c>
      <c r="P18" s="13">
        <f>IF(D18="Yes",O18*12,0)</f>
      </c>
      <c r="Q18" s="13">
        <f>IF(H18="",0,H18)</f>
      </c>
    </row>
    <row r="19" spans="1:17" x14ac:dyDescent="0.25">
      <c r="A19" s="7"/>
      <c r="B19" s="7"/>
      <c r="C19" s="7"/>
      <c r="D19" s="7"/>
      <c r="E19" s="8"/>
      <c r="F19" s="8"/>
      <c r="G19" s="8"/>
      <c r="H19" s="9"/>
      <c r="I19" s="7"/>
      <c r="J19" s="10">
        <f>IF(OR(F19="",G19=""),"",DATEDIF(F19,G19+1,"m"))</f>
      </c>
      <c r="K19" s="11">
        <f>IFERROR(H19/J19,"")</f>
      </c>
      <c r="L19" s="11">
        <f>IF(D19="Yes",IFERROR(K19*12,""),0)</f>
      </c>
      <c r="M19" s="12">
        <f>IF(F19="",0,EOMONTH(F19,-1)+1)</f>
      </c>
      <c r="N19" s="12">
        <f>IF(G19="",0,G19)</f>
      </c>
      <c r="O19" s="13">
        <f>IFERROR(H19/J19,0)</f>
      </c>
      <c r="P19" s="13">
        <f>IF(D19="Yes",O19*12,0)</f>
      </c>
      <c r="Q19" s="13">
        <f>IF(H19="",0,H19)</f>
      </c>
    </row>
    <row r="20" spans="1:17" x14ac:dyDescent="0.25">
      <c r="A20" s="7"/>
      <c r="B20" s="7"/>
      <c r="C20" s="7"/>
      <c r="D20" s="7"/>
      <c r="E20" s="8"/>
      <c r="F20" s="8"/>
      <c r="G20" s="8"/>
      <c r="H20" s="9"/>
      <c r="I20" s="7"/>
      <c r="J20" s="10">
        <f>IF(OR(F20="",G20=""),"",DATEDIF(F20,G20+1,"m"))</f>
      </c>
      <c r="K20" s="11">
        <f>IFERROR(H20/J20,"")</f>
      </c>
      <c r="L20" s="11">
        <f>IF(D20="Yes",IFERROR(K20*12,""),0)</f>
      </c>
      <c r="M20" s="12">
        <f>IF(F20="",0,EOMONTH(F20,-1)+1)</f>
      </c>
      <c r="N20" s="12">
        <f>IF(G20="",0,G20)</f>
      </c>
      <c r="O20" s="13">
        <f>IFERROR(H20/J20,0)</f>
      </c>
      <c r="P20" s="13">
        <f>IF(D20="Yes",O20*12,0)</f>
      </c>
      <c r="Q20" s="13">
        <f>IF(H20="",0,H20)</f>
      </c>
    </row>
    <row r="21" spans="1:17" x14ac:dyDescent="0.25">
      <c r="A21" s="7"/>
      <c r="B21" s="7"/>
      <c r="C21" s="7"/>
      <c r="D21" s="7"/>
      <c r="E21" s="8"/>
      <c r="F21" s="8"/>
      <c r="G21" s="8"/>
      <c r="H21" s="9"/>
      <c r="I21" s="7"/>
      <c r="J21" s="10">
        <f>IF(OR(F21="",G21=""),"",DATEDIF(F21,G21+1,"m"))</f>
      </c>
      <c r="K21" s="11">
        <f>IFERROR(H21/J21,"")</f>
      </c>
      <c r="L21" s="11">
        <f>IF(D21="Yes",IFERROR(K21*12,""),0)</f>
      </c>
      <c r="M21" s="12">
        <f>IF(F21="",0,EOMONTH(F21,-1)+1)</f>
      </c>
      <c r="N21" s="12">
        <f>IF(G21="",0,G21)</f>
      </c>
      <c r="O21" s="13">
        <f>IFERROR(H21/J21,0)</f>
      </c>
      <c r="P21" s="13">
        <f>IF(D21="Yes",O21*12,0)</f>
      </c>
      <c r="Q21" s="13">
        <f>IF(H21="",0,H21)</f>
      </c>
    </row>
    <row r="22" spans="1:17" x14ac:dyDescent="0.25">
      <c r="A22" s="7"/>
      <c r="B22" s="7"/>
      <c r="C22" s="7"/>
      <c r="D22" s="7"/>
      <c r="E22" s="8"/>
      <c r="F22" s="8"/>
      <c r="G22" s="8"/>
      <c r="H22" s="9"/>
      <c r="I22" s="7"/>
      <c r="J22" s="10">
        <f>IF(OR(F22="",G22=""),"",DATEDIF(F22,G22+1,"m"))</f>
      </c>
      <c r="K22" s="11">
        <f>IFERROR(H22/J22,"")</f>
      </c>
      <c r="L22" s="11">
        <f>IF(D22="Yes",IFERROR(K22*12,""),0)</f>
      </c>
      <c r="M22" s="12">
        <f>IF(F22="",0,EOMONTH(F22,-1)+1)</f>
      </c>
      <c r="N22" s="12">
        <f>IF(G22="",0,G22)</f>
      </c>
      <c r="O22" s="13">
        <f>IFERROR(H22/J22,0)</f>
      </c>
      <c r="P22" s="13">
        <f>IF(D22="Yes",O22*12,0)</f>
      </c>
      <c r="Q22" s="13">
        <f>IF(H22="",0,H22)</f>
      </c>
    </row>
    <row r="23" spans="1:17" x14ac:dyDescent="0.25">
      <c r="A23" s="7"/>
      <c r="B23" s="7"/>
      <c r="C23" s="7"/>
      <c r="D23" s="7"/>
      <c r="E23" s="8"/>
      <c r="F23" s="8"/>
      <c r="G23" s="8"/>
      <c r="H23" s="9"/>
      <c r="I23" s="7"/>
      <c r="J23" s="10">
        <f>IF(OR(F23="",G23=""),"",DATEDIF(F23,G23+1,"m"))</f>
      </c>
      <c r="K23" s="11">
        <f>IFERROR(H23/J23,"")</f>
      </c>
      <c r="L23" s="11">
        <f>IF(D23="Yes",IFERROR(K23*12,""),0)</f>
      </c>
      <c r="M23" s="12">
        <f>IF(F23="",0,EOMONTH(F23,-1)+1)</f>
      </c>
      <c r="N23" s="12">
        <f>IF(G23="",0,G23)</f>
      </c>
      <c r="O23" s="13">
        <f>IFERROR(H23/J23,0)</f>
      </c>
      <c r="P23" s="13">
        <f>IF(D23="Yes",O23*12,0)</f>
      </c>
      <c r="Q23" s="13">
        <f>IF(H23="",0,H23)</f>
      </c>
    </row>
    <row r="24" spans="1:17" x14ac:dyDescent="0.25">
      <c r="A24" s="7"/>
      <c r="B24" s="7"/>
      <c r="C24" s="7"/>
      <c r="D24" s="7"/>
      <c r="E24" s="8"/>
      <c r="F24" s="8"/>
      <c r="G24" s="8"/>
      <c r="H24" s="9"/>
      <c r="I24" s="7"/>
      <c r="J24" s="10">
        <f>IF(OR(F24="",G24=""),"",DATEDIF(F24,G24+1,"m"))</f>
      </c>
      <c r="K24" s="11">
        <f>IFERROR(H24/J24,"")</f>
      </c>
      <c r="L24" s="11">
        <f>IF(D24="Yes",IFERROR(K24*12,""),0)</f>
      </c>
      <c r="M24" s="12">
        <f>IF(F24="",0,EOMONTH(F24,-1)+1)</f>
      </c>
      <c r="N24" s="12">
        <f>IF(G24="",0,G24)</f>
      </c>
      <c r="O24" s="13">
        <f>IFERROR(H24/J24,0)</f>
      </c>
      <c r="P24" s="13">
        <f>IF(D24="Yes",O24*12,0)</f>
      </c>
      <c r="Q24" s="13">
        <f>IF(H24="",0,H24)</f>
      </c>
    </row>
    <row r="25" spans="1:17" x14ac:dyDescent="0.25">
      <c r="A25" s="7"/>
      <c r="B25" s="7"/>
      <c r="C25" s="7"/>
      <c r="D25" s="7"/>
      <c r="E25" s="8"/>
      <c r="F25" s="8"/>
      <c r="G25" s="8"/>
      <c r="H25" s="9"/>
      <c r="I25" s="7"/>
      <c r="J25" s="10">
        <f>IF(OR(F25="",G25=""),"",DATEDIF(F25,G25+1,"m"))</f>
      </c>
      <c r="K25" s="11">
        <f>IFERROR(H25/J25,"")</f>
      </c>
      <c r="L25" s="11">
        <f>IF(D25="Yes",IFERROR(K25*12,""),0)</f>
      </c>
      <c r="M25" s="12">
        <f>IF(F25="",0,EOMONTH(F25,-1)+1)</f>
      </c>
      <c r="N25" s="12">
        <f>IF(G25="",0,G25)</f>
      </c>
      <c r="O25" s="13">
        <f>IFERROR(H25/J25,0)</f>
      </c>
      <c r="P25" s="13">
        <f>IF(D25="Yes",O25*12,0)</f>
      </c>
      <c r="Q25" s="13">
        <f>IF(H25="",0,H25)</f>
      </c>
    </row>
    <row r="26" spans="1:17" x14ac:dyDescent="0.25">
      <c r="A26" s="7"/>
      <c r="B26" s="7"/>
      <c r="C26" s="7"/>
      <c r="D26" s="7"/>
      <c r="E26" s="8"/>
      <c r="F26" s="8"/>
      <c r="G26" s="8"/>
      <c r="H26" s="9"/>
      <c r="I26" s="7"/>
      <c r="J26" s="10">
        <f>IF(OR(F26="",G26=""),"",DATEDIF(F26,G26+1,"m"))</f>
      </c>
      <c r="K26" s="11">
        <f>IFERROR(H26/J26,"")</f>
      </c>
      <c r="L26" s="11">
        <f>IF(D26="Yes",IFERROR(K26*12,""),0)</f>
      </c>
      <c r="M26" s="12">
        <f>IF(F26="",0,EOMONTH(F26,-1)+1)</f>
      </c>
      <c r="N26" s="12">
        <f>IF(G26="",0,G26)</f>
      </c>
      <c r="O26" s="13">
        <f>IFERROR(H26/J26,0)</f>
      </c>
      <c r="P26" s="13">
        <f>IF(D26="Yes",O26*12,0)</f>
      </c>
      <c r="Q26" s="13">
        <f>IF(H26="",0,H26)</f>
      </c>
    </row>
    <row r="27" spans="1:17" x14ac:dyDescent="0.25">
      <c r="A27" s="7"/>
      <c r="B27" s="7"/>
      <c r="C27" s="7"/>
      <c r="D27" s="7"/>
      <c r="E27" s="8"/>
      <c r="F27" s="8"/>
      <c r="G27" s="8"/>
      <c r="H27" s="9"/>
      <c r="I27" s="7"/>
      <c r="J27" s="10">
        <f>IF(OR(F27="",G27=""),"",DATEDIF(F27,G27+1,"m"))</f>
      </c>
      <c r="K27" s="11">
        <f>IFERROR(H27/J27,"")</f>
      </c>
      <c r="L27" s="11">
        <f>IF(D27="Yes",IFERROR(K27*12,""),0)</f>
      </c>
      <c r="M27" s="12">
        <f>IF(F27="",0,EOMONTH(F27,-1)+1)</f>
      </c>
      <c r="N27" s="12">
        <f>IF(G27="",0,G27)</f>
      </c>
      <c r="O27" s="13">
        <f>IFERROR(H27/J27,0)</f>
      </c>
      <c r="P27" s="13">
        <f>IF(D27="Yes",O27*12,0)</f>
      </c>
      <c r="Q27" s="13">
        <f>IF(H27="",0,H27)</f>
      </c>
    </row>
    <row r="28" spans="1:17" x14ac:dyDescent="0.25">
      <c r="A28" s="7"/>
      <c r="B28" s="7"/>
      <c r="C28" s="7"/>
      <c r="D28" s="7"/>
      <c r="E28" s="8"/>
      <c r="F28" s="8"/>
      <c r="G28" s="8"/>
      <c r="H28" s="9"/>
      <c r="I28" s="7"/>
      <c r="J28" s="10">
        <f>IF(OR(F28="",G28=""),"",DATEDIF(F28,G28+1,"m"))</f>
      </c>
      <c r="K28" s="11">
        <f>IFERROR(H28/J28,"")</f>
      </c>
      <c r="L28" s="11">
        <f>IF(D28="Yes",IFERROR(K28*12,""),0)</f>
      </c>
      <c r="M28" s="12">
        <f>IF(F28="",0,EOMONTH(F28,-1)+1)</f>
      </c>
      <c r="N28" s="12">
        <f>IF(G28="",0,G28)</f>
      </c>
      <c r="O28" s="13">
        <f>IFERROR(H28/J28,0)</f>
      </c>
      <c r="P28" s="13">
        <f>IF(D28="Yes",O28*12,0)</f>
      </c>
      <c r="Q28" s="13">
        <f>IF(H28="",0,H28)</f>
      </c>
    </row>
    <row r="29" spans="1:12" x14ac:dyDescent="0.25">
      <c r="A29" s="14" t="s">
        <v>68</v>
      </c>
      <c r="B29" s="14"/>
      <c r="C29" s="14"/>
      <c r="D29" s="14"/>
      <c r="E29" s="14"/>
      <c r="F29" s="14"/>
      <c r="G29" s="14"/>
      <c r="H29" s="15">
        <f>SUM(H5:H28)</f>
      </c>
      <c r="I29" s="14"/>
      <c r="J29" s="14"/>
      <c r="K29" s="15">
        <f>SUM(K5:K28)</f>
      </c>
      <c r="L29" s="15">
        <f>SUM(L5:L28)</f>
      </c>
    </row>
    <row r="31" spans="1:1" x14ac:dyDescent="0.25">
      <c r="A31" s="4" t="s">
        <v>69</v>
      </c>
    </row>
    <row r="32" spans="1:1" x14ac:dyDescent="0.25">
      <c r="A32" s="4" t="s">
        <v>70</v>
      </c>
    </row>
    <row r="33" spans="1:1" x14ac:dyDescent="0.25">
      <c r="A33" s="4" t="s">
        <v>71</v>
      </c>
    </row>
    <row r="34" spans="1:1" x14ac:dyDescent="0.25">
      <c r="A34" s="4" t="s">
        <v>72</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21316"/>
  </sheetPr>
  <dimension ref="A1:O35"/>
  <sheetViews>
    <sheetView workbookViewId="0" showGridLines="0"/>
  </sheetViews>
  <sheetFormatPr defaultRowHeight="15" outlineLevelRow="0" outlineLevelCol="0" x14ac:dyDescent="55"/>
  <cols>
    <col min="1" max="1" width="12" customWidth="1"/>
    <col min="2" max="2" width="16" customWidth="1"/>
    <col min="3" max="14" width="12" customWidth="1"/>
    <col min="15" max="15" width="15" customWidth="1"/>
  </cols>
  <sheetData>
    <row r="1" spans="1:1" x14ac:dyDescent="0.25">
      <c r="A1" s="1" t="s">
        <v>73</v>
      </c>
    </row>
    <row r="2" spans="1:1" x14ac:dyDescent="0.25">
      <c r="A2" s="2" t="s">
        <v>74</v>
      </c>
    </row>
    <row r="3" spans="3:14" x14ac:dyDescent="0.25">
      <c r="C3" s="16">
        <v>46113</v>
      </c>
      <c r="D3" s="16">
        <v>46143</v>
      </c>
      <c r="E3" s="16">
        <v>46174</v>
      </c>
      <c r="F3" s="16">
        <v>46204</v>
      </c>
      <c r="G3" s="16">
        <v>46235</v>
      </c>
      <c r="H3" s="16">
        <v>46266</v>
      </c>
      <c r="I3" s="16">
        <v>46296</v>
      </c>
      <c r="J3" s="16">
        <v>46327</v>
      </c>
      <c r="K3" s="16">
        <v>46357</v>
      </c>
      <c r="L3" s="16">
        <v>46388</v>
      </c>
      <c r="M3" s="16">
        <v>46419</v>
      </c>
      <c r="N3" s="16">
        <v>46447</v>
      </c>
    </row>
    <row r="4" ht="30" customHeight="1" spans="1:15" x14ac:dyDescent="0.25">
      <c r="A4" s="5" t="s">
        <v>26</v>
      </c>
      <c r="B4" s="5" t="s">
        <v>27</v>
      </c>
      <c r="C4" s="5" t="s">
        <v>75</v>
      </c>
      <c r="D4" s="5" t="s">
        <v>76</v>
      </c>
      <c r="E4" s="5" t="s">
        <v>77</v>
      </c>
      <c r="F4" s="5" t="s">
        <v>78</v>
      </c>
      <c r="G4" s="5" t="s">
        <v>79</v>
      </c>
      <c r="H4" s="5" t="s">
        <v>80</v>
      </c>
      <c r="I4" s="5" t="s">
        <v>81</v>
      </c>
      <c r="J4" s="5" t="s">
        <v>82</v>
      </c>
      <c r="K4" s="5" t="s">
        <v>83</v>
      </c>
      <c r="L4" s="5" t="s">
        <v>84</v>
      </c>
      <c r="M4" s="5" t="s">
        <v>85</v>
      </c>
      <c r="N4" s="5" t="s">
        <v>86</v>
      </c>
      <c r="O4" s="5" t="s">
        <v>87</v>
      </c>
    </row>
    <row r="5" spans="1:15" x14ac:dyDescent="0.25">
      <c r="A5">
        <f>IF(Contracts!A5="","",Contracts!A5)</f>
      </c>
      <c r="B5">
        <f>IF(Contracts!B5="","",Contracts!B5)</f>
      </c>
      <c r="C5" s="11">
        <f>IF(Contracts!$F5="","",IF(AND(C$3&gt;=Contracts!$M5,C$3&lt;=Contracts!$N5),Contracts!$O5,0))</f>
      </c>
      <c r="D5" s="11">
        <f>IF(Contracts!$F5="","",IF(AND(D$3&gt;=Contracts!$M5,D$3&lt;=Contracts!$N5),Contracts!$O5,0))</f>
      </c>
      <c r="E5" s="11">
        <f>IF(Contracts!$F5="","",IF(AND(E$3&gt;=Contracts!$M5,E$3&lt;=Contracts!$N5),Contracts!$O5,0))</f>
      </c>
      <c r="F5" s="11">
        <f>IF(Contracts!$F5="","",IF(AND(F$3&gt;=Contracts!$M5,F$3&lt;=Contracts!$N5),Contracts!$O5,0))</f>
      </c>
      <c r="G5" s="11">
        <f>IF(Contracts!$F5="","",IF(AND(G$3&gt;=Contracts!$M5,G$3&lt;=Contracts!$N5),Contracts!$O5,0))</f>
      </c>
      <c r="H5" s="11">
        <f>IF(Contracts!$F5="","",IF(AND(H$3&gt;=Contracts!$M5,H$3&lt;=Contracts!$N5),Contracts!$O5,0))</f>
      </c>
      <c r="I5" s="11">
        <f>IF(Contracts!$F5="","",IF(AND(I$3&gt;=Contracts!$M5,I$3&lt;=Contracts!$N5),Contracts!$O5,0))</f>
      </c>
      <c r="J5" s="11">
        <f>IF(Contracts!$F5="","",IF(AND(J$3&gt;=Contracts!$M5,J$3&lt;=Contracts!$N5),Contracts!$O5,0))</f>
      </c>
      <c r="K5" s="11">
        <f>IF(Contracts!$F5="","",IF(AND(K$3&gt;=Contracts!$M5,K$3&lt;=Contracts!$N5),Contracts!$O5,0))</f>
      </c>
      <c r="L5" s="11">
        <f>IF(Contracts!$F5="","",IF(AND(L$3&gt;=Contracts!$M5,L$3&lt;=Contracts!$N5),Contracts!$O5,0))</f>
      </c>
      <c r="M5" s="11">
        <f>IF(Contracts!$F5="","",IF(AND(M$3&gt;=Contracts!$M5,M$3&lt;=Contracts!$N5),Contracts!$O5,0))</f>
      </c>
      <c r="N5" s="11">
        <f>IF(Contracts!$F5="","",IF(AND(N$3&gt;=Contracts!$M5,N$3&lt;=Contracts!$N5),Contracts!$O5,0))</f>
      </c>
      <c r="O5" s="11">
        <f>IF(Contracts!A5="","",SUM(C5:N5))</f>
      </c>
    </row>
    <row r="6" spans="1:15" x14ac:dyDescent="0.25">
      <c r="A6">
        <f>IF(Contracts!A6="","",Contracts!A6)</f>
      </c>
      <c r="B6">
        <f>IF(Contracts!B6="","",Contracts!B6)</f>
      </c>
      <c r="C6" s="11">
        <f>IF(Contracts!$F6="","",IF(AND(C$3&gt;=Contracts!$M6,C$3&lt;=Contracts!$N6),Contracts!$O6,0))</f>
      </c>
      <c r="D6" s="11">
        <f>IF(Contracts!$F6="","",IF(AND(D$3&gt;=Contracts!$M6,D$3&lt;=Contracts!$N6),Contracts!$O6,0))</f>
      </c>
      <c r="E6" s="11">
        <f>IF(Contracts!$F6="","",IF(AND(E$3&gt;=Contracts!$M6,E$3&lt;=Contracts!$N6),Contracts!$O6,0))</f>
      </c>
      <c r="F6" s="11">
        <f>IF(Contracts!$F6="","",IF(AND(F$3&gt;=Contracts!$M6,F$3&lt;=Contracts!$N6),Contracts!$O6,0))</f>
      </c>
      <c r="G6" s="11">
        <f>IF(Contracts!$F6="","",IF(AND(G$3&gt;=Contracts!$M6,G$3&lt;=Contracts!$N6),Contracts!$O6,0))</f>
      </c>
      <c r="H6" s="11">
        <f>IF(Contracts!$F6="","",IF(AND(H$3&gt;=Contracts!$M6,H$3&lt;=Contracts!$N6),Contracts!$O6,0))</f>
      </c>
      <c r="I6" s="11">
        <f>IF(Contracts!$F6="","",IF(AND(I$3&gt;=Contracts!$M6,I$3&lt;=Contracts!$N6),Contracts!$O6,0))</f>
      </c>
      <c r="J6" s="11">
        <f>IF(Contracts!$F6="","",IF(AND(J$3&gt;=Contracts!$M6,J$3&lt;=Contracts!$N6),Contracts!$O6,0))</f>
      </c>
      <c r="K6" s="11">
        <f>IF(Contracts!$F6="","",IF(AND(K$3&gt;=Contracts!$M6,K$3&lt;=Contracts!$N6),Contracts!$O6,0))</f>
      </c>
      <c r="L6" s="11">
        <f>IF(Contracts!$F6="","",IF(AND(L$3&gt;=Contracts!$M6,L$3&lt;=Contracts!$N6),Contracts!$O6,0))</f>
      </c>
      <c r="M6" s="11">
        <f>IF(Contracts!$F6="","",IF(AND(M$3&gt;=Contracts!$M6,M$3&lt;=Contracts!$N6),Contracts!$O6,0))</f>
      </c>
      <c r="N6" s="11">
        <f>IF(Contracts!$F6="","",IF(AND(N$3&gt;=Contracts!$M6,N$3&lt;=Contracts!$N6),Contracts!$O6,0))</f>
      </c>
      <c r="O6" s="11">
        <f>IF(Contracts!A6="","",SUM(C6:N6))</f>
      </c>
    </row>
    <row r="7" spans="1:15" x14ac:dyDescent="0.25">
      <c r="A7">
        <f>IF(Contracts!A7="","",Contracts!A7)</f>
      </c>
      <c r="B7">
        <f>IF(Contracts!B7="","",Contracts!B7)</f>
      </c>
      <c r="C7" s="11">
        <f>IF(Contracts!$F7="","",IF(AND(C$3&gt;=Contracts!$M7,C$3&lt;=Contracts!$N7),Contracts!$O7,0))</f>
      </c>
      <c r="D7" s="11">
        <f>IF(Contracts!$F7="","",IF(AND(D$3&gt;=Contracts!$M7,D$3&lt;=Contracts!$N7),Contracts!$O7,0))</f>
      </c>
      <c r="E7" s="11">
        <f>IF(Contracts!$F7="","",IF(AND(E$3&gt;=Contracts!$M7,E$3&lt;=Contracts!$N7),Contracts!$O7,0))</f>
      </c>
      <c r="F7" s="11">
        <f>IF(Contracts!$F7="","",IF(AND(F$3&gt;=Contracts!$M7,F$3&lt;=Contracts!$N7),Contracts!$O7,0))</f>
      </c>
      <c r="G7" s="11">
        <f>IF(Contracts!$F7="","",IF(AND(G$3&gt;=Contracts!$M7,G$3&lt;=Contracts!$N7),Contracts!$O7,0))</f>
      </c>
      <c r="H7" s="11">
        <f>IF(Contracts!$F7="","",IF(AND(H$3&gt;=Contracts!$M7,H$3&lt;=Contracts!$N7),Contracts!$O7,0))</f>
      </c>
      <c r="I7" s="11">
        <f>IF(Contracts!$F7="","",IF(AND(I$3&gt;=Contracts!$M7,I$3&lt;=Contracts!$N7),Contracts!$O7,0))</f>
      </c>
      <c r="J7" s="11">
        <f>IF(Contracts!$F7="","",IF(AND(J$3&gt;=Contracts!$M7,J$3&lt;=Contracts!$N7),Contracts!$O7,0))</f>
      </c>
      <c r="K7" s="11">
        <f>IF(Contracts!$F7="","",IF(AND(K$3&gt;=Contracts!$M7,K$3&lt;=Contracts!$N7),Contracts!$O7,0))</f>
      </c>
      <c r="L7" s="11">
        <f>IF(Contracts!$F7="","",IF(AND(L$3&gt;=Contracts!$M7,L$3&lt;=Contracts!$N7),Contracts!$O7,0))</f>
      </c>
      <c r="M7" s="11">
        <f>IF(Contracts!$F7="","",IF(AND(M$3&gt;=Contracts!$M7,M$3&lt;=Contracts!$N7),Contracts!$O7,0))</f>
      </c>
      <c r="N7" s="11">
        <f>IF(Contracts!$F7="","",IF(AND(N$3&gt;=Contracts!$M7,N$3&lt;=Contracts!$N7),Contracts!$O7,0))</f>
      </c>
      <c r="O7" s="11">
        <f>IF(Contracts!A7="","",SUM(C7:N7))</f>
      </c>
    </row>
    <row r="8" spans="1:15" x14ac:dyDescent="0.25">
      <c r="A8">
        <f>IF(Contracts!A8="","",Contracts!A8)</f>
      </c>
      <c r="B8">
        <f>IF(Contracts!B8="","",Contracts!B8)</f>
      </c>
      <c r="C8" s="11">
        <f>IF(Contracts!$F8="","",IF(AND(C$3&gt;=Contracts!$M8,C$3&lt;=Contracts!$N8),Contracts!$O8,0))</f>
      </c>
      <c r="D8" s="11">
        <f>IF(Contracts!$F8="","",IF(AND(D$3&gt;=Contracts!$M8,D$3&lt;=Contracts!$N8),Contracts!$O8,0))</f>
      </c>
      <c r="E8" s="11">
        <f>IF(Contracts!$F8="","",IF(AND(E$3&gt;=Contracts!$M8,E$3&lt;=Contracts!$N8),Contracts!$O8,0))</f>
      </c>
      <c r="F8" s="11">
        <f>IF(Contracts!$F8="","",IF(AND(F$3&gt;=Contracts!$M8,F$3&lt;=Contracts!$N8),Contracts!$O8,0))</f>
      </c>
      <c r="G8" s="11">
        <f>IF(Contracts!$F8="","",IF(AND(G$3&gt;=Contracts!$M8,G$3&lt;=Contracts!$N8),Contracts!$O8,0))</f>
      </c>
      <c r="H8" s="11">
        <f>IF(Contracts!$F8="","",IF(AND(H$3&gt;=Contracts!$M8,H$3&lt;=Contracts!$N8),Contracts!$O8,0))</f>
      </c>
      <c r="I8" s="11">
        <f>IF(Contracts!$F8="","",IF(AND(I$3&gt;=Contracts!$M8,I$3&lt;=Contracts!$N8),Contracts!$O8,0))</f>
      </c>
      <c r="J8" s="11">
        <f>IF(Contracts!$F8="","",IF(AND(J$3&gt;=Contracts!$M8,J$3&lt;=Contracts!$N8),Contracts!$O8,0))</f>
      </c>
      <c r="K8" s="11">
        <f>IF(Contracts!$F8="","",IF(AND(K$3&gt;=Contracts!$M8,K$3&lt;=Contracts!$N8),Contracts!$O8,0))</f>
      </c>
      <c r="L8" s="11">
        <f>IF(Contracts!$F8="","",IF(AND(L$3&gt;=Contracts!$M8,L$3&lt;=Contracts!$N8),Contracts!$O8,0))</f>
      </c>
      <c r="M8" s="11">
        <f>IF(Contracts!$F8="","",IF(AND(M$3&gt;=Contracts!$M8,M$3&lt;=Contracts!$N8),Contracts!$O8,0))</f>
      </c>
      <c r="N8" s="11">
        <f>IF(Contracts!$F8="","",IF(AND(N$3&gt;=Contracts!$M8,N$3&lt;=Contracts!$N8),Contracts!$O8,0))</f>
      </c>
      <c r="O8" s="11">
        <f>IF(Contracts!A8="","",SUM(C8:N8))</f>
      </c>
    </row>
    <row r="9" spans="1:15" x14ac:dyDescent="0.25">
      <c r="A9">
        <f>IF(Contracts!A9="","",Contracts!A9)</f>
      </c>
      <c r="B9">
        <f>IF(Contracts!B9="","",Contracts!B9)</f>
      </c>
      <c r="C9" s="11">
        <f>IF(Contracts!$F9="","",IF(AND(C$3&gt;=Contracts!$M9,C$3&lt;=Contracts!$N9),Contracts!$O9,0))</f>
      </c>
      <c r="D9" s="11">
        <f>IF(Contracts!$F9="","",IF(AND(D$3&gt;=Contracts!$M9,D$3&lt;=Contracts!$N9),Contracts!$O9,0))</f>
      </c>
      <c r="E9" s="11">
        <f>IF(Contracts!$F9="","",IF(AND(E$3&gt;=Contracts!$M9,E$3&lt;=Contracts!$N9),Contracts!$O9,0))</f>
      </c>
      <c r="F9" s="11">
        <f>IF(Contracts!$F9="","",IF(AND(F$3&gt;=Contracts!$M9,F$3&lt;=Contracts!$N9),Contracts!$O9,0))</f>
      </c>
      <c r="G9" s="11">
        <f>IF(Contracts!$F9="","",IF(AND(G$3&gt;=Contracts!$M9,G$3&lt;=Contracts!$N9),Contracts!$O9,0))</f>
      </c>
      <c r="H9" s="11">
        <f>IF(Contracts!$F9="","",IF(AND(H$3&gt;=Contracts!$M9,H$3&lt;=Contracts!$N9),Contracts!$O9,0))</f>
      </c>
      <c r="I9" s="11">
        <f>IF(Contracts!$F9="","",IF(AND(I$3&gt;=Contracts!$M9,I$3&lt;=Contracts!$N9),Contracts!$O9,0))</f>
      </c>
      <c r="J9" s="11">
        <f>IF(Contracts!$F9="","",IF(AND(J$3&gt;=Contracts!$M9,J$3&lt;=Contracts!$N9),Contracts!$O9,0))</f>
      </c>
      <c r="K9" s="11">
        <f>IF(Contracts!$F9="","",IF(AND(K$3&gt;=Contracts!$M9,K$3&lt;=Contracts!$N9),Contracts!$O9,0))</f>
      </c>
      <c r="L9" s="11">
        <f>IF(Contracts!$F9="","",IF(AND(L$3&gt;=Contracts!$M9,L$3&lt;=Contracts!$N9),Contracts!$O9,0))</f>
      </c>
      <c r="M9" s="11">
        <f>IF(Contracts!$F9="","",IF(AND(M$3&gt;=Contracts!$M9,M$3&lt;=Contracts!$N9),Contracts!$O9,0))</f>
      </c>
      <c r="N9" s="11">
        <f>IF(Contracts!$F9="","",IF(AND(N$3&gt;=Contracts!$M9,N$3&lt;=Contracts!$N9),Contracts!$O9,0))</f>
      </c>
      <c r="O9" s="11">
        <f>IF(Contracts!A9="","",SUM(C9:N9))</f>
      </c>
    </row>
    <row r="10" spans="1:15" x14ac:dyDescent="0.25">
      <c r="A10">
        <f>IF(Contracts!A10="","",Contracts!A10)</f>
      </c>
      <c r="B10">
        <f>IF(Contracts!B10="","",Contracts!B10)</f>
      </c>
      <c r="C10" s="11">
        <f>IF(Contracts!$F10="","",IF(AND(C$3&gt;=Contracts!$M10,C$3&lt;=Contracts!$N10),Contracts!$O10,0))</f>
      </c>
      <c r="D10" s="11">
        <f>IF(Contracts!$F10="","",IF(AND(D$3&gt;=Contracts!$M10,D$3&lt;=Contracts!$N10),Contracts!$O10,0))</f>
      </c>
      <c r="E10" s="11">
        <f>IF(Contracts!$F10="","",IF(AND(E$3&gt;=Contracts!$M10,E$3&lt;=Contracts!$N10),Contracts!$O10,0))</f>
      </c>
      <c r="F10" s="11">
        <f>IF(Contracts!$F10="","",IF(AND(F$3&gt;=Contracts!$M10,F$3&lt;=Contracts!$N10),Contracts!$O10,0))</f>
      </c>
      <c r="G10" s="11">
        <f>IF(Contracts!$F10="","",IF(AND(G$3&gt;=Contracts!$M10,G$3&lt;=Contracts!$N10),Contracts!$O10,0))</f>
      </c>
      <c r="H10" s="11">
        <f>IF(Contracts!$F10="","",IF(AND(H$3&gt;=Contracts!$M10,H$3&lt;=Contracts!$N10),Contracts!$O10,0))</f>
      </c>
      <c r="I10" s="11">
        <f>IF(Contracts!$F10="","",IF(AND(I$3&gt;=Contracts!$M10,I$3&lt;=Contracts!$N10),Contracts!$O10,0))</f>
      </c>
      <c r="J10" s="11">
        <f>IF(Contracts!$F10="","",IF(AND(J$3&gt;=Contracts!$M10,J$3&lt;=Contracts!$N10),Contracts!$O10,0))</f>
      </c>
      <c r="K10" s="11">
        <f>IF(Contracts!$F10="","",IF(AND(K$3&gt;=Contracts!$M10,K$3&lt;=Contracts!$N10),Contracts!$O10,0))</f>
      </c>
      <c r="L10" s="11">
        <f>IF(Contracts!$F10="","",IF(AND(L$3&gt;=Contracts!$M10,L$3&lt;=Contracts!$N10),Contracts!$O10,0))</f>
      </c>
      <c r="M10" s="11">
        <f>IF(Contracts!$F10="","",IF(AND(M$3&gt;=Contracts!$M10,M$3&lt;=Contracts!$N10),Contracts!$O10,0))</f>
      </c>
      <c r="N10" s="11">
        <f>IF(Contracts!$F10="","",IF(AND(N$3&gt;=Contracts!$M10,N$3&lt;=Contracts!$N10),Contracts!$O10,0))</f>
      </c>
      <c r="O10" s="11">
        <f>IF(Contracts!A10="","",SUM(C10:N10))</f>
      </c>
    </row>
    <row r="11" spans="1:15" x14ac:dyDescent="0.25">
      <c r="A11">
        <f>IF(Contracts!A11="","",Contracts!A11)</f>
      </c>
      <c r="B11">
        <f>IF(Contracts!B11="","",Contracts!B11)</f>
      </c>
      <c r="C11" s="11">
        <f>IF(Contracts!$F11="","",IF(AND(C$3&gt;=Contracts!$M11,C$3&lt;=Contracts!$N11),Contracts!$O11,0))</f>
      </c>
      <c r="D11" s="11">
        <f>IF(Contracts!$F11="","",IF(AND(D$3&gt;=Contracts!$M11,D$3&lt;=Contracts!$N11),Contracts!$O11,0))</f>
      </c>
      <c r="E11" s="11">
        <f>IF(Contracts!$F11="","",IF(AND(E$3&gt;=Contracts!$M11,E$3&lt;=Contracts!$N11),Contracts!$O11,0))</f>
      </c>
      <c r="F11" s="11">
        <f>IF(Contracts!$F11="","",IF(AND(F$3&gt;=Contracts!$M11,F$3&lt;=Contracts!$N11),Contracts!$O11,0))</f>
      </c>
      <c r="G11" s="11">
        <f>IF(Contracts!$F11="","",IF(AND(G$3&gt;=Contracts!$M11,G$3&lt;=Contracts!$N11),Contracts!$O11,0))</f>
      </c>
      <c r="H11" s="11">
        <f>IF(Contracts!$F11="","",IF(AND(H$3&gt;=Contracts!$M11,H$3&lt;=Contracts!$N11),Contracts!$O11,0))</f>
      </c>
      <c r="I11" s="11">
        <f>IF(Contracts!$F11="","",IF(AND(I$3&gt;=Contracts!$M11,I$3&lt;=Contracts!$N11),Contracts!$O11,0))</f>
      </c>
      <c r="J11" s="11">
        <f>IF(Contracts!$F11="","",IF(AND(J$3&gt;=Contracts!$M11,J$3&lt;=Contracts!$N11),Contracts!$O11,0))</f>
      </c>
      <c r="K11" s="11">
        <f>IF(Contracts!$F11="","",IF(AND(K$3&gt;=Contracts!$M11,K$3&lt;=Contracts!$N11),Contracts!$O11,0))</f>
      </c>
      <c r="L11" s="11">
        <f>IF(Contracts!$F11="","",IF(AND(L$3&gt;=Contracts!$M11,L$3&lt;=Contracts!$N11),Contracts!$O11,0))</f>
      </c>
      <c r="M11" s="11">
        <f>IF(Contracts!$F11="","",IF(AND(M$3&gt;=Contracts!$M11,M$3&lt;=Contracts!$N11),Contracts!$O11,0))</f>
      </c>
      <c r="N11" s="11">
        <f>IF(Contracts!$F11="","",IF(AND(N$3&gt;=Contracts!$M11,N$3&lt;=Contracts!$N11),Contracts!$O11,0))</f>
      </c>
      <c r="O11" s="11">
        <f>IF(Contracts!A11="","",SUM(C11:N11))</f>
      </c>
    </row>
    <row r="12" spans="1:15" x14ac:dyDescent="0.25">
      <c r="A12">
        <f>IF(Contracts!A12="","",Contracts!A12)</f>
      </c>
      <c r="B12">
        <f>IF(Contracts!B12="","",Contracts!B12)</f>
      </c>
      <c r="C12" s="11">
        <f>IF(Contracts!$F12="","",IF(AND(C$3&gt;=Contracts!$M12,C$3&lt;=Contracts!$N12),Contracts!$O12,0))</f>
      </c>
      <c r="D12" s="11">
        <f>IF(Contracts!$F12="","",IF(AND(D$3&gt;=Contracts!$M12,D$3&lt;=Contracts!$N12),Contracts!$O12,0))</f>
      </c>
      <c r="E12" s="11">
        <f>IF(Contracts!$F12="","",IF(AND(E$3&gt;=Contracts!$M12,E$3&lt;=Contracts!$N12),Contracts!$O12,0))</f>
      </c>
      <c r="F12" s="11">
        <f>IF(Contracts!$F12="","",IF(AND(F$3&gt;=Contracts!$M12,F$3&lt;=Contracts!$N12),Contracts!$O12,0))</f>
      </c>
      <c r="G12" s="11">
        <f>IF(Contracts!$F12="","",IF(AND(G$3&gt;=Contracts!$M12,G$3&lt;=Contracts!$N12),Contracts!$O12,0))</f>
      </c>
      <c r="H12" s="11">
        <f>IF(Contracts!$F12="","",IF(AND(H$3&gt;=Contracts!$M12,H$3&lt;=Contracts!$N12),Contracts!$O12,0))</f>
      </c>
      <c r="I12" s="11">
        <f>IF(Contracts!$F12="","",IF(AND(I$3&gt;=Contracts!$M12,I$3&lt;=Contracts!$N12),Contracts!$O12,0))</f>
      </c>
      <c r="J12" s="11">
        <f>IF(Contracts!$F12="","",IF(AND(J$3&gt;=Contracts!$M12,J$3&lt;=Contracts!$N12),Contracts!$O12,0))</f>
      </c>
      <c r="K12" s="11">
        <f>IF(Contracts!$F12="","",IF(AND(K$3&gt;=Contracts!$M12,K$3&lt;=Contracts!$N12),Contracts!$O12,0))</f>
      </c>
      <c r="L12" s="11">
        <f>IF(Contracts!$F12="","",IF(AND(L$3&gt;=Contracts!$M12,L$3&lt;=Contracts!$N12),Contracts!$O12,0))</f>
      </c>
      <c r="M12" s="11">
        <f>IF(Contracts!$F12="","",IF(AND(M$3&gt;=Contracts!$M12,M$3&lt;=Contracts!$N12),Contracts!$O12,0))</f>
      </c>
      <c r="N12" s="11">
        <f>IF(Contracts!$F12="","",IF(AND(N$3&gt;=Contracts!$M12,N$3&lt;=Contracts!$N12),Contracts!$O12,0))</f>
      </c>
      <c r="O12" s="11">
        <f>IF(Contracts!A12="","",SUM(C12:N12))</f>
      </c>
    </row>
    <row r="13" spans="1:15" x14ac:dyDescent="0.25">
      <c r="A13">
        <f>IF(Contracts!A13="","",Contracts!A13)</f>
      </c>
      <c r="B13">
        <f>IF(Contracts!B13="","",Contracts!B13)</f>
      </c>
      <c r="C13" s="11">
        <f>IF(Contracts!$F13="","",IF(AND(C$3&gt;=Contracts!$M13,C$3&lt;=Contracts!$N13),Contracts!$O13,0))</f>
      </c>
      <c r="D13" s="11">
        <f>IF(Contracts!$F13="","",IF(AND(D$3&gt;=Contracts!$M13,D$3&lt;=Contracts!$N13),Contracts!$O13,0))</f>
      </c>
      <c r="E13" s="11">
        <f>IF(Contracts!$F13="","",IF(AND(E$3&gt;=Contracts!$M13,E$3&lt;=Contracts!$N13),Contracts!$O13,0))</f>
      </c>
      <c r="F13" s="11">
        <f>IF(Contracts!$F13="","",IF(AND(F$3&gt;=Contracts!$M13,F$3&lt;=Contracts!$N13),Contracts!$O13,0))</f>
      </c>
      <c r="G13" s="11">
        <f>IF(Contracts!$F13="","",IF(AND(G$3&gt;=Contracts!$M13,G$3&lt;=Contracts!$N13),Contracts!$O13,0))</f>
      </c>
      <c r="H13" s="11">
        <f>IF(Contracts!$F13="","",IF(AND(H$3&gt;=Contracts!$M13,H$3&lt;=Contracts!$N13),Contracts!$O13,0))</f>
      </c>
      <c r="I13" s="11">
        <f>IF(Contracts!$F13="","",IF(AND(I$3&gt;=Contracts!$M13,I$3&lt;=Contracts!$N13),Contracts!$O13,0))</f>
      </c>
      <c r="J13" s="11">
        <f>IF(Contracts!$F13="","",IF(AND(J$3&gt;=Contracts!$M13,J$3&lt;=Contracts!$N13),Contracts!$O13,0))</f>
      </c>
      <c r="K13" s="11">
        <f>IF(Contracts!$F13="","",IF(AND(K$3&gt;=Contracts!$M13,K$3&lt;=Contracts!$N13),Contracts!$O13,0))</f>
      </c>
      <c r="L13" s="11">
        <f>IF(Contracts!$F13="","",IF(AND(L$3&gt;=Contracts!$M13,L$3&lt;=Contracts!$N13),Contracts!$O13,0))</f>
      </c>
      <c r="M13" s="11">
        <f>IF(Contracts!$F13="","",IF(AND(M$3&gt;=Contracts!$M13,M$3&lt;=Contracts!$N13),Contracts!$O13,0))</f>
      </c>
      <c r="N13" s="11">
        <f>IF(Contracts!$F13="","",IF(AND(N$3&gt;=Contracts!$M13,N$3&lt;=Contracts!$N13),Contracts!$O13,0))</f>
      </c>
      <c r="O13" s="11">
        <f>IF(Contracts!A13="","",SUM(C13:N13))</f>
      </c>
    </row>
    <row r="14" spans="1:15" x14ac:dyDescent="0.25">
      <c r="A14">
        <f>IF(Contracts!A14="","",Contracts!A14)</f>
      </c>
      <c r="B14">
        <f>IF(Contracts!B14="","",Contracts!B14)</f>
      </c>
      <c r="C14" s="11">
        <f>IF(Contracts!$F14="","",IF(AND(C$3&gt;=Contracts!$M14,C$3&lt;=Contracts!$N14),Contracts!$O14,0))</f>
      </c>
      <c r="D14" s="11">
        <f>IF(Contracts!$F14="","",IF(AND(D$3&gt;=Contracts!$M14,D$3&lt;=Contracts!$N14),Contracts!$O14,0))</f>
      </c>
      <c r="E14" s="11">
        <f>IF(Contracts!$F14="","",IF(AND(E$3&gt;=Contracts!$M14,E$3&lt;=Contracts!$N14),Contracts!$O14,0))</f>
      </c>
      <c r="F14" s="11">
        <f>IF(Contracts!$F14="","",IF(AND(F$3&gt;=Contracts!$M14,F$3&lt;=Contracts!$N14),Contracts!$O14,0))</f>
      </c>
      <c r="G14" s="11">
        <f>IF(Contracts!$F14="","",IF(AND(G$3&gt;=Contracts!$M14,G$3&lt;=Contracts!$N14),Contracts!$O14,0))</f>
      </c>
      <c r="H14" s="11">
        <f>IF(Contracts!$F14="","",IF(AND(H$3&gt;=Contracts!$M14,H$3&lt;=Contracts!$N14),Contracts!$O14,0))</f>
      </c>
      <c r="I14" s="11">
        <f>IF(Contracts!$F14="","",IF(AND(I$3&gt;=Contracts!$M14,I$3&lt;=Contracts!$N14),Contracts!$O14,0))</f>
      </c>
      <c r="J14" s="11">
        <f>IF(Contracts!$F14="","",IF(AND(J$3&gt;=Contracts!$M14,J$3&lt;=Contracts!$N14),Contracts!$O14,0))</f>
      </c>
      <c r="K14" s="11">
        <f>IF(Contracts!$F14="","",IF(AND(K$3&gt;=Contracts!$M14,K$3&lt;=Contracts!$N14),Contracts!$O14,0))</f>
      </c>
      <c r="L14" s="11">
        <f>IF(Contracts!$F14="","",IF(AND(L$3&gt;=Contracts!$M14,L$3&lt;=Contracts!$N14),Contracts!$O14,0))</f>
      </c>
      <c r="M14" s="11">
        <f>IF(Contracts!$F14="","",IF(AND(M$3&gt;=Contracts!$M14,M$3&lt;=Contracts!$N14),Contracts!$O14,0))</f>
      </c>
      <c r="N14" s="11">
        <f>IF(Contracts!$F14="","",IF(AND(N$3&gt;=Contracts!$M14,N$3&lt;=Contracts!$N14),Contracts!$O14,0))</f>
      </c>
      <c r="O14" s="11">
        <f>IF(Contracts!A14="","",SUM(C14:N14))</f>
      </c>
    </row>
    <row r="15" spans="1:15" x14ac:dyDescent="0.25">
      <c r="A15">
        <f>IF(Contracts!A15="","",Contracts!A15)</f>
      </c>
      <c r="B15">
        <f>IF(Contracts!B15="","",Contracts!B15)</f>
      </c>
      <c r="C15" s="11">
        <f>IF(Contracts!$F15="","",IF(AND(C$3&gt;=Contracts!$M15,C$3&lt;=Contracts!$N15),Contracts!$O15,0))</f>
      </c>
      <c r="D15" s="11">
        <f>IF(Contracts!$F15="","",IF(AND(D$3&gt;=Contracts!$M15,D$3&lt;=Contracts!$N15),Contracts!$O15,0))</f>
      </c>
      <c r="E15" s="11">
        <f>IF(Contracts!$F15="","",IF(AND(E$3&gt;=Contracts!$M15,E$3&lt;=Contracts!$N15),Contracts!$O15,0))</f>
      </c>
      <c r="F15" s="11">
        <f>IF(Contracts!$F15="","",IF(AND(F$3&gt;=Contracts!$M15,F$3&lt;=Contracts!$N15),Contracts!$O15,0))</f>
      </c>
      <c r="G15" s="11">
        <f>IF(Contracts!$F15="","",IF(AND(G$3&gt;=Contracts!$M15,G$3&lt;=Contracts!$N15),Contracts!$O15,0))</f>
      </c>
      <c r="H15" s="11">
        <f>IF(Contracts!$F15="","",IF(AND(H$3&gt;=Contracts!$M15,H$3&lt;=Contracts!$N15),Contracts!$O15,0))</f>
      </c>
      <c r="I15" s="11">
        <f>IF(Contracts!$F15="","",IF(AND(I$3&gt;=Contracts!$M15,I$3&lt;=Contracts!$N15),Contracts!$O15,0))</f>
      </c>
      <c r="J15" s="11">
        <f>IF(Contracts!$F15="","",IF(AND(J$3&gt;=Contracts!$M15,J$3&lt;=Contracts!$N15),Contracts!$O15,0))</f>
      </c>
      <c r="K15" s="11">
        <f>IF(Contracts!$F15="","",IF(AND(K$3&gt;=Contracts!$M15,K$3&lt;=Contracts!$N15),Contracts!$O15,0))</f>
      </c>
      <c r="L15" s="11">
        <f>IF(Contracts!$F15="","",IF(AND(L$3&gt;=Contracts!$M15,L$3&lt;=Contracts!$N15),Contracts!$O15,0))</f>
      </c>
      <c r="M15" s="11">
        <f>IF(Contracts!$F15="","",IF(AND(M$3&gt;=Contracts!$M15,M$3&lt;=Contracts!$N15),Contracts!$O15,0))</f>
      </c>
      <c r="N15" s="11">
        <f>IF(Contracts!$F15="","",IF(AND(N$3&gt;=Contracts!$M15,N$3&lt;=Contracts!$N15),Contracts!$O15,0))</f>
      </c>
      <c r="O15" s="11">
        <f>IF(Contracts!A15="","",SUM(C15:N15))</f>
      </c>
    </row>
    <row r="16" spans="1:15" x14ac:dyDescent="0.25">
      <c r="A16">
        <f>IF(Contracts!A16="","",Contracts!A16)</f>
      </c>
      <c r="B16">
        <f>IF(Contracts!B16="","",Contracts!B16)</f>
      </c>
      <c r="C16" s="11">
        <f>IF(Contracts!$F16="","",IF(AND(C$3&gt;=Contracts!$M16,C$3&lt;=Contracts!$N16),Contracts!$O16,0))</f>
      </c>
      <c r="D16" s="11">
        <f>IF(Contracts!$F16="","",IF(AND(D$3&gt;=Contracts!$M16,D$3&lt;=Contracts!$N16),Contracts!$O16,0))</f>
      </c>
      <c r="E16" s="11">
        <f>IF(Contracts!$F16="","",IF(AND(E$3&gt;=Contracts!$M16,E$3&lt;=Contracts!$N16),Contracts!$O16,0))</f>
      </c>
      <c r="F16" s="11">
        <f>IF(Contracts!$F16="","",IF(AND(F$3&gt;=Contracts!$M16,F$3&lt;=Contracts!$N16),Contracts!$O16,0))</f>
      </c>
      <c r="G16" s="11">
        <f>IF(Contracts!$F16="","",IF(AND(G$3&gt;=Contracts!$M16,G$3&lt;=Contracts!$N16),Contracts!$O16,0))</f>
      </c>
      <c r="H16" s="11">
        <f>IF(Contracts!$F16="","",IF(AND(H$3&gt;=Contracts!$M16,H$3&lt;=Contracts!$N16),Contracts!$O16,0))</f>
      </c>
      <c r="I16" s="11">
        <f>IF(Contracts!$F16="","",IF(AND(I$3&gt;=Contracts!$M16,I$3&lt;=Contracts!$N16),Contracts!$O16,0))</f>
      </c>
      <c r="J16" s="11">
        <f>IF(Contracts!$F16="","",IF(AND(J$3&gt;=Contracts!$M16,J$3&lt;=Contracts!$N16),Contracts!$O16,0))</f>
      </c>
      <c r="K16" s="11">
        <f>IF(Contracts!$F16="","",IF(AND(K$3&gt;=Contracts!$M16,K$3&lt;=Contracts!$N16),Contracts!$O16,0))</f>
      </c>
      <c r="L16" s="11">
        <f>IF(Contracts!$F16="","",IF(AND(L$3&gt;=Contracts!$M16,L$3&lt;=Contracts!$N16),Contracts!$O16,0))</f>
      </c>
      <c r="M16" s="11">
        <f>IF(Contracts!$F16="","",IF(AND(M$3&gt;=Contracts!$M16,M$3&lt;=Contracts!$N16),Contracts!$O16,0))</f>
      </c>
      <c r="N16" s="11">
        <f>IF(Contracts!$F16="","",IF(AND(N$3&gt;=Contracts!$M16,N$3&lt;=Contracts!$N16),Contracts!$O16,0))</f>
      </c>
      <c r="O16" s="11">
        <f>IF(Contracts!A16="","",SUM(C16:N16))</f>
      </c>
    </row>
    <row r="17" spans="1:15" x14ac:dyDescent="0.25">
      <c r="A17">
        <f>IF(Contracts!A17="","",Contracts!A17)</f>
      </c>
      <c r="B17">
        <f>IF(Contracts!B17="","",Contracts!B17)</f>
      </c>
      <c r="C17" s="11">
        <f>IF(Contracts!$F17="","",IF(AND(C$3&gt;=Contracts!$M17,C$3&lt;=Contracts!$N17),Contracts!$O17,0))</f>
      </c>
      <c r="D17" s="11">
        <f>IF(Contracts!$F17="","",IF(AND(D$3&gt;=Contracts!$M17,D$3&lt;=Contracts!$N17),Contracts!$O17,0))</f>
      </c>
      <c r="E17" s="11">
        <f>IF(Contracts!$F17="","",IF(AND(E$3&gt;=Contracts!$M17,E$3&lt;=Contracts!$N17),Contracts!$O17,0))</f>
      </c>
      <c r="F17" s="11">
        <f>IF(Contracts!$F17="","",IF(AND(F$3&gt;=Contracts!$M17,F$3&lt;=Contracts!$N17),Contracts!$O17,0))</f>
      </c>
      <c r="G17" s="11">
        <f>IF(Contracts!$F17="","",IF(AND(G$3&gt;=Contracts!$M17,G$3&lt;=Contracts!$N17),Contracts!$O17,0))</f>
      </c>
      <c r="H17" s="11">
        <f>IF(Contracts!$F17="","",IF(AND(H$3&gt;=Contracts!$M17,H$3&lt;=Contracts!$N17),Contracts!$O17,0))</f>
      </c>
      <c r="I17" s="11">
        <f>IF(Contracts!$F17="","",IF(AND(I$3&gt;=Contracts!$M17,I$3&lt;=Contracts!$N17),Contracts!$O17,0))</f>
      </c>
      <c r="J17" s="11">
        <f>IF(Contracts!$F17="","",IF(AND(J$3&gt;=Contracts!$M17,J$3&lt;=Contracts!$N17),Contracts!$O17,0))</f>
      </c>
      <c r="K17" s="11">
        <f>IF(Contracts!$F17="","",IF(AND(K$3&gt;=Contracts!$M17,K$3&lt;=Contracts!$N17),Contracts!$O17,0))</f>
      </c>
      <c r="L17" s="11">
        <f>IF(Contracts!$F17="","",IF(AND(L$3&gt;=Contracts!$M17,L$3&lt;=Contracts!$N17),Contracts!$O17,0))</f>
      </c>
      <c r="M17" s="11">
        <f>IF(Contracts!$F17="","",IF(AND(M$3&gt;=Contracts!$M17,M$3&lt;=Contracts!$N17),Contracts!$O17,0))</f>
      </c>
      <c r="N17" s="11">
        <f>IF(Contracts!$F17="","",IF(AND(N$3&gt;=Contracts!$M17,N$3&lt;=Contracts!$N17),Contracts!$O17,0))</f>
      </c>
      <c r="O17" s="11">
        <f>IF(Contracts!A17="","",SUM(C17:N17))</f>
      </c>
    </row>
    <row r="18" spans="1:15" x14ac:dyDescent="0.25">
      <c r="A18">
        <f>IF(Contracts!A18="","",Contracts!A18)</f>
      </c>
      <c r="B18">
        <f>IF(Contracts!B18="","",Contracts!B18)</f>
      </c>
      <c r="C18" s="11">
        <f>IF(Contracts!$F18="","",IF(AND(C$3&gt;=Contracts!$M18,C$3&lt;=Contracts!$N18),Contracts!$O18,0))</f>
      </c>
      <c r="D18" s="11">
        <f>IF(Contracts!$F18="","",IF(AND(D$3&gt;=Contracts!$M18,D$3&lt;=Contracts!$N18),Contracts!$O18,0))</f>
      </c>
      <c r="E18" s="11">
        <f>IF(Contracts!$F18="","",IF(AND(E$3&gt;=Contracts!$M18,E$3&lt;=Contracts!$N18),Contracts!$O18,0))</f>
      </c>
      <c r="F18" s="11">
        <f>IF(Contracts!$F18="","",IF(AND(F$3&gt;=Contracts!$M18,F$3&lt;=Contracts!$N18),Contracts!$O18,0))</f>
      </c>
      <c r="G18" s="11">
        <f>IF(Contracts!$F18="","",IF(AND(G$3&gt;=Contracts!$M18,G$3&lt;=Contracts!$N18),Contracts!$O18,0))</f>
      </c>
      <c r="H18" s="11">
        <f>IF(Contracts!$F18="","",IF(AND(H$3&gt;=Contracts!$M18,H$3&lt;=Contracts!$N18),Contracts!$O18,0))</f>
      </c>
      <c r="I18" s="11">
        <f>IF(Contracts!$F18="","",IF(AND(I$3&gt;=Contracts!$M18,I$3&lt;=Contracts!$N18),Contracts!$O18,0))</f>
      </c>
      <c r="J18" s="11">
        <f>IF(Contracts!$F18="","",IF(AND(J$3&gt;=Contracts!$M18,J$3&lt;=Contracts!$N18),Contracts!$O18,0))</f>
      </c>
      <c r="K18" s="11">
        <f>IF(Contracts!$F18="","",IF(AND(K$3&gt;=Contracts!$M18,K$3&lt;=Contracts!$N18),Contracts!$O18,0))</f>
      </c>
      <c r="L18" s="11">
        <f>IF(Contracts!$F18="","",IF(AND(L$3&gt;=Contracts!$M18,L$3&lt;=Contracts!$N18),Contracts!$O18,0))</f>
      </c>
      <c r="M18" s="11">
        <f>IF(Contracts!$F18="","",IF(AND(M$3&gt;=Contracts!$M18,M$3&lt;=Contracts!$N18),Contracts!$O18,0))</f>
      </c>
      <c r="N18" s="11">
        <f>IF(Contracts!$F18="","",IF(AND(N$3&gt;=Contracts!$M18,N$3&lt;=Contracts!$N18),Contracts!$O18,0))</f>
      </c>
      <c r="O18" s="11">
        <f>IF(Contracts!A18="","",SUM(C18:N18))</f>
      </c>
    </row>
    <row r="19" spans="1:15" x14ac:dyDescent="0.25">
      <c r="A19">
        <f>IF(Contracts!A19="","",Contracts!A19)</f>
      </c>
      <c r="B19">
        <f>IF(Contracts!B19="","",Contracts!B19)</f>
      </c>
      <c r="C19" s="11">
        <f>IF(Contracts!$F19="","",IF(AND(C$3&gt;=Contracts!$M19,C$3&lt;=Contracts!$N19),Contracts!$O19,0))</f>
      </c>
      <c r="D19" s="11">
        <f>IF(Contracts!$F19="","",IF(AND(D$3&gt;=Contracts!$M19,D$3&lt;=Contracts!$N19),Contracts!$O19,0))</f>
      </c>
      <c r="E19" s="11">
        <f>IF(Contracts!$F19="","",IF(AND(E$3&gt;=Contracts!$M19,E$3&lt;=Contracts!$N19),Contracts!$O19,0))</f>
      </c>
      <c r="F19" s="11">
        <f>IF(Contracts!$F19="","",IF(AND(F$3&gt;=Contracts!$M19,F$3&lt;=Contracts!$N19),Contracts!$O19,0))</f>
      </c>
      <c r="G19" s="11">
        <f>IF(Contracts!$F19="","",IF(AND(G$3&gt;=Contracts!$M19,G$3&lt;=Contracts!$N19),Contracts!$O19,0))</f>
      </c>
      <c r="H19" s="11">
        <f>IF(Contracts!$F19="","",IF(AND(H$3&gt;=Contracts!$M19,H$3&lt;=Contracts!$N19),Contracts!$O19,0))</f>
      </c>
      <c r="I19" s="11">
        <f>IF(Contracts!$F19="","",IF(AND(I$3&gt;=Contracts!$M19,I$3&lt;=Contracts!$N19),Contracts!$O19,0))</f>
      </c>
      <c r="J19" s="11">
        <f>IF(Contracts!$F19="","",IF(AND(J$3&gt;=Contracts!$M19,J$3&lt;=Contracts!$N19),Contracts!$O19,0))</f>
      </c>
      <c r="K19" s="11">
        <f>IF(Contracts!$F19="","",IF(AND(K$3&gt;=Contracts!$M19,K$3&lt;=Contracts!$N19),Contracts!$O19,0))</f>
      </c>
      <c r="L19" s="11">
        <f>IF(Contracts!$F19="","",IF(AND(L$3&gt;=Contracts!$M19,L$3&lt;=Contracts!$N19),Contracts!$O19,0))</f>
      </c>
      <c r="M19" s="11">
        <f>IF(Contracts!$F19="","",IF(AND(M$3&gt;=Contracts!$M19,M$3&lt;=Contracts!$N19),Contracts!$O19,0))</f>
      </c>
      <c r="N19" s="11">
        <f>IF(Contracts!$F19="","",IF(AND(N$3&gt;=Contracts!$M19,N$3&lt;=Contracts!$N19),Contracts!$O19,0))</f>
      </c>
      <c r="O19" s="11">
        <f>IF(Contracts!A19="","",SUM(C19:N19))</f>
      </c>
    </row>
    <row r="20" spans="1:15" x14ac:dyDescent="0.25">
      <c r="A20">
        <f>IF(Contracts!A20="","",Contracts!A20)</f>
      </c>
      <c r="B20">
        <f>IF(Contracts!B20="","",Contracts!B20)</f>
      </c>
      <c r="C20" s="11">
        <f>IF(Contracts!$F20="","",IF(AND(C$3&gt;=Contracts!$M20,C$3&lt;=Contracts!$N20),Contracts!$O20,0))</f>
      </c>
      <c r="D20" s="11">
        <f>IF(Contracts!$F20="","",IF(AND(D$3&gt;=Contracts!$M20,D$3&lt;=Contracts!$N20),Contracts!$O20,0))</f>
      </c>
      <c r="E20" s="11">
        <f>IF(Contracts!$F20="","",IF(AND(E$3&gt;=Contracts!$M20,E$3&lt;=Contracts!$N20),Contracts!$O20,0))</f>
      </c>
      <c r="F20" s="11">
        <f>IF(Contracts!$F20="","",IF(AND(F$3&gt;=Contracts!$M20,F$3&lt;=Contracts!$N20),Contracts!$O20,0))</f>
      </c>
      <c r="G20" s="11">
        <f>IF(Contracts!$F20="","",IF(AND(G$3&gt;=Contracts!$M20,G$3&lt;=Contracts!$N20),Contracts!$O20,0))</f>
      </c>
      <c r="H20" s="11">
        <f>IF(Contracts!$F20="","",IF(AND(H$3&gt;=Contracts!$M20,H$3&lt;=Contracts!$N20),Contracts!$O20,0))</f>
      </c>
      <c r="I20" s="11">
        <f>IF(Contracts!$F20="","",IF(AND(I$3&gt;=Contracts!$M20,I$3&lt;=Contracts!$N20),Contracts!$O20,0))</f>
      </c>
      <c r="J20" s="11">
        <f>IF(Contracts!$F20="","",IF(AND(J$3&gt;=Contracts!$M20,J$3&lt;=Contracts!$N20),Contracts!$O20,0))</f>
      </c>
      <c r="K20" s="11">
        <f>IF(Contracts!$F20="","",IF(AND(K$3&gt;=Contracts!$M20,K$3&lt;=Contracts!$N20),Contracts!$O20,0))</f>
      </c>
      <c r="L20" s="11">
        <f>IF(Contracts!$F20="","",IF(AND(L$3&gt;=Contracts!$M20,L$3&lt;=Contracts!$N20),Contracts!$O20,0))</f>
      </c>
      <c r="M20" s="11">
        <f>IF(Contracts!$F20="","",IF(AND(M$3&gt;=Contracts!$M20,M$3&lt;=Contracts!$N20),Contracts!$O20,0))</f>
      </c>
      <c r="N20" s="11">
        <f>IF(Contracts!$F20="","",IF(AND(N$3&gt;=Contracts!$M20,N$3&lt;=Contracts!$N20),Contracts!$O20,0))</f>
      </c>
      <c r="O20" s="11">
        <f>IF(Contracts!A20="","",SUM(C20:N20))</f>
      </c>
    </row>
    <row r="21" spans="1:15" x14ac:dyDescent="0.25">
      <c r="A21">
        <f>IF(Contracts!A21="","",Contracts!A21)</f>
      </c>
      <c r="B21">
        <f>IF(Contracts!B21="","",Contracts!B21)</f>
      </c>
      <c r="C21" s="11">
        <f>IF(Contracts!$F21="","",IF(AND(C$3&gt;=Contracts!$M21,C$3&lt;=Contracts!$N21),Contracts!$O21,0))</f>
      </c>
      <c r="D21" s="11">
        <f>IF(Contracts!$F21="","",IF(AND(D$3&gt;=Contracts!$M21,D$3&lt;=Contracts!$N21),Contracts!$O21,0))</f>
      </c>
      <c r="E21" s="11">
        <f>IF(Contracts!$F21="","",IF(AND(E$3&gt;=Contracts!$M21,E$3&lt;=Contracts!$N21),Contracts!$O21,0))</f>
      </c>
      <c r="F21" s="11">
        <f>IF(Contracts!$F21="","",IF(AND(F$3&gt;=Contracts!$M21,F$3&lt;=Contracts!$N21),Contracts!$O21,0))</f>
      </c>
      <c r="G21" s="11">
        <f>IF(Contracts!$F21="","",IF(AND(G$3&gt;=Contracts!$M21,G$3&lt;=Contracts!$N21),Contracts!$O21,0))</f>
      </c>
      <c r="H21" s="11">
        <f>IF(Contracts!$F21="","",IF(AND(H$3&gt;=Contracts!$M21,H$3&lt;=Contracts!$N21),Contracts!$O21,0))</f>
      </c>
      <c r="I21" s="11">
        <f>IF(Contracts!$F21="","",IF(AND(I$3&gt;=Contracts!$M21,I$3&lt;=Contracts!$N21),Contracts!$O21,0))</f>
      </c>
      <c r="J21" s="11">
        <f>IF(Contracts!$F21="","",IF(AND(J$3&gt;=Contracts!$M21,J$3&lt;=Contracts!$N21),Contracts!$O21,0))</f>
      </c>
      <c r="K21" s="11">
        <f>IF(Contracts!$F21="","",IF(AND(K$3&gt;=Contracts!$M21,K$3&lt;=Contracts!$N21),Contracts!$O21,0))</f>
      </c>
      <c r="L21" s="11">
        <f>IF(Contracts!$F21="","",IF(AND(L$3&gt;=Contracts!$M21,L$3&lt;=Contracts!$N21),Contracts!$O21,0))</f>
      </c>
      <c r="M21" s="11">
        <f>IF(Contracts!$F21="","",IF(AND(M$3&gt;=Contracts!$M21,M$3&lt;=Contracts!$N21),Contracts!$O21,0))</f>
      </c>
      <c r="N21" s="11">
        <f>IF(Contracts!$F21="","",IF(AND(N$3&gt;=Contracts!$M21,N$3&lt;=Contracts!$N21),Contracts!$O21,0))</f>
      </c>
      <c r="O21" s="11">
        <f>IF(Contracts!A21="","",SUM(C21:N21))</f>
      </c>
    </row>
    <row r="22" spans="1:15" x14ac:dyDescent="0.25">
      <c r="A22">
        <f>IF(Contracts!A22="","",Contracts!A22)</f>
      </c>
      <c r="B22">
        <f>IF(Contracts!B22="","",Contracts!B22)</f>
      </c>
      <c r="C22" s="11">
        <f>IF(Contracts!$F22="","",IF(AND(C$3&gt;=Contracts!$M22,C$3&lt;=Contracts!$N22),Contracts!$O22,0))</f>
      </c>
      <c r="D22" s="11">
        <f>IF(Contracts!$F22="","",IF(AND(D$3&gt;=Contracts!$M22,D$3&lt;=Contracts!$N22),Contracts!$O22,0))</f>
      </c>
      <c r="E22" s="11">
        <f>IF(Contracts!$F22="","",IF(AND(E$3&gt;=Contracts!$M22,E$3&lt;=Contracts!$N22),Contracts!$O22,0))</f>
      </c>
      <c r="F22" s="11">
        <f>IF(Contracts!$F22="","",IF(AND(F$3&gt;=Contracts!$M22,F$3&lt;=Contracts!$N22),Contracts!$O22,0))</f>
      </c>
      <c r="G22" s="11">
        <f>IF(Contracts!$F22="","",IF(AND(G$3&gt;=Contracts!$M22,G$3&lt;=Contracts!$N22),Contracts!$O22,0))</f>
      </c>
      <c r="H22" s="11">
        <f>IF(Contracts!$F22="","",IF(AND(H$3&gt;=Contracts!$M22,H$3&lt;=Contracts!$N22),Contracts!$O22,0))</f>
      </c>
      <c r="I22" s="11">
        <f>IF(Contracts!$F22="","",IF(AND(I$3&gt;=Contracts!$M22,I$3&lt;=Contracts!$N22),Contracts!$O22,0))</f>
      </c>
      <c r="J22" s="11">
        <f>IF(Contracts!$F22="","",IF(AND(J$3&gt;=Contracts!$M22,J$3&lt;=Contracts!$N22),Contracts!$O22,0))</f>
      </c>
      <c r="K22" s="11">
        <f>IF(Contracts!$F22="","",IF(AND(K$3&gt;=Contracts!$M22,K$3&lt;=Contracts!$N22),Contracts!$O22,0))</f>
      </c>
      <c r="L22" s="11">
        <f>IF(Contracts!$F22="","",IF(AND(L$3&gt;=Contracts!$M22,L$3&lt;=Contracts!$N22),Contracts!$O22,0))</f>
      </c>
      <c r="M22" s="11">
        <f>IF(Contracts!$F22="","",IF(AND(M$3&gt;=Contracts!$M22,M$3&lt;=Contracts!$N22),Contracts!$O22,0))</f>
      </c>
      <c r="N22" s="11">
        <f>IF(Contracts!$F22="","",IF(AND(N$3&gt;=Contracts!$M22,N$3&lt;=Contracts!$N22),Contracts!$O22,0))</f>
      </c>
      <c r="O22" s="11">
        <f>IF(Contracts!A22="","",SUM(C22:N22))</f>
      </c>
    </row>
    <row r="23" spans="1:15" x14ac:dyDescent="0.25">
      <c r="A23">
        <f>IF(Contracts!A23="","",Contracts!A23)</f>
      </c>
      <c r="B23">
        <f>IF(Contracts!B23="","",Contracts!B23)</f>
      </c>
      <c r="C23" s="11">
        <f>IF(Contracts!$F23="","",IF(AND(C$3&gt;=Contracts!$M23,C$3&lt;=Contracts!$N23),Contracts!$O23,0))</f>
      </c>
      <c r="D23" s="11">
        <f>IF(Contracts!$F23="","",IF(AND(D$3&gt;=Contracts!$M23,D$3&lt;=Contracts!$N23),Contracts!$O23,0))</f>
      </c>
      <c r="E23" s="11">
        <f>IF(Contracts!$F23="","",IF(AND(E$3&gt;=Contracts!$M23,E$3&lt;=Contracts!$N23),Contracts!$O23,0))</f>
      </c>
      <c r="F23" s="11">
        <f>IF(Contracts!$F23="","",IF(AND(F$3&gt;=Contracts!$M23,F$3&lt;=Contracts!$N23),Contracts!$O23,0))</f>
      </c>
      <c r="G23" s="11">
        <f>IF(Contracts!$F23="","",IF(AND(G$3&gt;=Contracts!$M23,G$3&lt;=Contracts!$N23),Contracts!$O23,0))</f>
      </c>
      <c r="H23" s="11">
        <f>IF(Contracts!$F23="","",IF(AND(H$3&gt;=Contracts!$M23,H$3&lt;=Contracts!$N23),Contracts!$O23,0))</f>
      </c>
      <c r="I23" s="11">
        <f>IF(Contracts!$F23="","",IF(AND(I$3&gt;=Contracts!$M23,I$3&lt;=Contracts!$N23),Contracts!$O23,0))</f>
      </c>
      <c r="J23" s="11">
        <f>IF(Contracts!$F23="","",IF(AND(J$3&gt;=Contracts!$M23,J$3&lt;=Contracts!$N23),Contracts!$O23,0))</f>
      </c>
      <c r="K23" s="11">
        <f>IF(Contracts!$F23="","",IF(AND(K$3&gt;=Contracts!$M23,K$3&lt;=Contracts!$N23),Contracts!$O23,0))</f>
      </c>
      <c r="L23" s="11">
        <f>IF(Contracts!$F23="","",IF(AND(L$3&gt;=Contracts!$M23,L$3&lt;=Contracts!$N23),Contracts!$O23,0))</f>
      </c>
      <c r="M23" s="11">
        <f>IF(Contracts!$F23="","",IF(AND(M$3&gt;=Contracts!$M23,M$3&lt;=Contracts!$N23),Contracts!$O23,0))</f>
      </c>
      <c r="N23" s="11">
        <f>IF(Contracts!$F23="","",IF(AND(N$3&gt;=Contracts!$M23,N$3&lt;=Contracts!$N23),Contracts!$O23,0))</f>
      </c>
      <c r="O23" s="11">
        <f>IF(Contracts!A23="","",SUM(C23:N23))</f>
      </c>
    </row>
    <row r="24" spans="1:15" x14ac:dyDescent="0.25">
      <c r="A24">
        <f>IF(Contracts!A24="","",Contracts!A24)</f>
      </c>
      <c r="B24">
        <f>IF(Contracts!B24="","",Contracts!B24)</f>
      </c>
      <c r="C24" s="11">
        <f>IF(Contracts!$F24="","",IF(AND(C$3&gt;=Contracts!$M24,C$3&lt;=Contracts!$N24),Contracts!$O24,0))</f>
      </c>
      <c r="D24" s="11">
        <f>IF(Contracts!$F24="","",IF(AND(D$3&gt;=Contracts!$M24,D$3&lt;=Contracts!$N24),Contracts!$O24,0))</f>
      </c>
      <c r="E24" s="11">
        <f>IF(Contracts!$F24="","",IF(AND(E$3&gt;=Contracts!$M24,E$3&lt;=Contracts!$N24),Contracts!$O24,0))</f>
      </c>
      <c r="F24" s="11">
        <f>IF(Contracts!$F24="","",IF(AND(F$3&gt;=Contracts!$M24,F$3&lt;=Contracts!$N24),Contracts!$O24,0))</f>
      </c>
      <c r="G24" s="11">
        <f>IF(Contracts!$F24="","",IF(AND(G$3&gt;=Contracts!$M24,G$3&lt;=Contracts!$N24),Contracts!$O24,0))</f>
      </c>
      <c r="H24" s="11">
        <f>IF(Contracts!$F24="","",IF(AND(H$3&gt;=Contracts!$M24,H$3&lt;=Contracts!$N24),Contracts!$O24,0))</f>
      </c>
      <c r="I24" s="11">
        <f>IF(Contracts!$F24="","",IF(AND(I$3&gt;=Contracts!$M24,I$3&lt;=Contracts!$N24),Contracts!$O24,0))</f>
      </c>
      <c r="J24" s="11">
        <f>IF(Contracts!$F24="","",IF(AND(J$3&gt;=Contracts!$M24,J$3&lt;=Contracts!$N24),Contracts!$O24,0))</f>
      </c>
      <c r="K24" s="11">
        <f>IF(Contracts!$F24="","",IF(AND(K$3&gt;=Contracts!$M24,K$3&lt;=Contracts!$N24),Contracts!$O24,0))</f>
      </c>
      <c r="L24" s="11">
        <f>IF(Contracts!$F24="","",IF(AND(L$3&gt;=Contracts!$M24,L$3&lt;=Contracts!$N24),Contracts!$O24,0))</f>
      </c>
      <c r="M24" s="11">
        <f>IF(Contracts!$F24="","",IF(AND(M$3&gt;=Contracts!$M24,M$3&lt;=Contracts!$N24),Contracts!$O24,0))</f>
      </c>
      <c r="N24" s="11">
        <f>IF(Contracts!$F24="","",IF(AND(N$3&gt;=Contracts!$M24,N$3&lt;=Contracts!$N24),Contracts!$O24,0))</f>
      </c>
      <c r="O24" s="11">
        <f>IF(Contracts!A24="","",SUM(C24:N24))</f>
      </c>
    </row>
    <row r="25" spans="1:15" x14ac:dyDescent="0.25">
      <c r="A25">
        <f>IF(Contracts!A25="","",Contracts!A25)</f>
      </c>
      <c r="B25">
        <f>IF(Contracts!B25="","",Contracts!B25)</f>
      </c>
      <c r="C25" s="11">
        <f>IF(Contracts!$F25="","",IF(AND(C$3&gt;=Contracts!$M25,C$3&lt;=Contracts!$N25),Contracts!$O25,0))</f>
      </c>
      <c r="D25" s="11">
        <f>IF(Contracts!$F25="","",IF(AND(D$3&gt;=Contracts!$M25,D$3&lt;=Contracts!$N25),Contracts!$O25,0))</f>
      </c>
      <c r="E25" s="11">
        <f>IF(Contracts!$F25="","",IF(AND(E$3&gt;=Contracts!$M25,E$3&lt;=Contracts!$N25),Contracts!$O25,0))</f>
      </c>
      <c r="F25" s="11">
        <f>IF(Contracts!$F25="","",IF(AND(F$3&gt;=Contracts!$M25,F$3&lt;=Contracts!$N25),Contracts!$O25,0))</f>
      </c>
      <c r="G25" s="11">
        <f>IF(Contracts!$F25="","",IF(AND(G$3&gt;=Contracts!$M25,G$3&lt;=Contracts!$N25),Contracts!$O25,0))</f>
      </c>
      <c r="H25" s="11">
        <f>IF(Contracts!$F25="","",IF(AND(H$3&gt;=Contracts!$M25,H$3&lt;=Contracts!$N25),Contracts!$O25,0))</f>
      </c>
      <c r="I25" s="11">
        <f>IF(Contracts!$F25="","",IF(AND(I$3&gt;=Contracts!$M25,I$3&lt;=Contracts!$N25),Contracts!$O25,0))</f>
      </c>
      <c r="J25" s="11">
        <f>IF(Contracts!$F25="","",IF(AND(J$3&gt;=Contracts!$M25,J$3&lt;=Contracts!$N25),Contracts!$O25,0))</f>
      </c>
      <c r="K25" s="11">
        <f>IF(Contracts!$F25="","",IF(AND(K$3&gt;=Contracts!$M25,K$3&lt;=Contracts!$N25),Contracts!$O25,0))</f>
      </c>
      <c r="L25" s="11">
        <f>IF(Contracts!$F25="","",IF(AND(L$3&gt;=Contracts!$M25,L$3&lt;=Contracts!$N25),Contracts!$O25,0))</f>
      </c>
      <c r="M25" s="11">
        <f>IF(Contracts!$F25="","",IF(AND(M$3&gt;=Contracts!$M25,M$3&lt;=Contracts!$N25),Contracts!$O25,0))</f>
      </c>
      <c r="N25" s="11">
        <f>IF(Contracts!$F25="","",IF(AND(N$3&gt;=Contracts!$M25,N$3&lt;=Contracts!$N25),Contracts!$O25,0))</f>
      </c>
      <c r="O25" s="11">
        <f>IF(Contracts!A25="","",SUM(C25:N25))</f>
      </c>
    </row>
    <row r="26" spans="1:15" x14ac:dyDescent="0.25">
      <c r="A26">
        <f>IF(Contracts!A26="","",Contracts!A26)</f>
      </c>
      <c r="B26">
        <f>IF(Contracts!B26="","",Contracts!B26)</f>
      </c>
      <c r="C26" s="11">
        <f>IF(Contracts!$F26="","",IF(AND(C$3&gt;=Contracts!$M26,C$3&lt;=Contracts!$N26),Contracts!$O26,0))</f>
      </c>
      <c r="D26" s="11">
        <f>IF(Contracts!$F26="","",IF(AND(D$3&gt;=Contracts!$M26,D$3&lt;=Contracts!$N26),Contracts!$O26,0))</f>
      </c>
      <c r="E26" s="11">
        <f>IF(Contracts!$F26="","",IF(AND(E$3&gt;=Contracts!$M26,E$3&lt;=Contracts!$N26),Contracts!$O26,0))</f>
      </c>
      <c r="F26" s="11">
        <f>IF(Contracts!$F26="","",IF(AND(F$3&gt;=Contracts!$M26,F$3&lt;=Contracts!$N26),Contracts!$O26,0))</f>
      </c>
      <c r="G26" s="11">
        <f>IF(Contracts!$F26="","",IF(AND(G$3&gt;=Contracts!$M26,G$3&lt;=Contracts!$N26),Contracts!$O26,0))</f>
      </c>
      <c r="H26" s="11">
        <f>IF(Contracts!$F26="","",IF(AND(H$3&gt;=Contracts!$M26,H$3&lt;=Contracts!$N26),Contracts!$O26,0))</f>
      </c>
      <c r="I26" s="11">
        <f>IF(Contracts!$F26="","",IF(AND(I$3&gt;=Contracts!$M26,I$3&lt;=Contracts!$N26),Contracts!$O26,0))</f>
      </c>
      <c r="J26" s="11">
        <f>IF(Contracts!$F26="","",IF(AND(J$3&gt;=Contracts!$M26,J$3&lt;=Contracts!$N26),Contracts!$O26,0))</f>
      </c>
      <c r="K26" s="11">
        <f>IF(Contracts!$F26="","",IF(AND(K$3&gt;=Contracts!$M26,K$3&lt;=Contracts!$N26),Contracts!$O26,0))</f>
      </c>
      <c r="L26" s="11">
        <f>IF(Contracts!$F26="","",IF(AND(L$3&gt;=Contracts!$M26,L$3&lt;=Contracts!$N26),Contracts!$O26,0))</f>
      </c>
      <c r="M26" s="11">
        <f>IF(Contracts!$F26="","",IF(AND(M$3&gt;=Contracts!$M26,M$3&lt;=Contracts!$N26),Contracts!$O26,0))</f>
      </c>
      <c r="N26" s="11">
        <f>IF(Contracts!$F26="","",IF(AND(N$3&gt;=Contracts!$M26,N$3&lt;=Contracts!$N26),Contracts!$O26,0))</f>
      </c>
      <c r="O26" s="11">
        <f>IF(Contracts!A26="","",SUM(C26:N26))</f>
      </c>
    </row>
    <row r="27" spans="1:15" x14ac:dyDescent="0.25">
      <c r="A27">
        <f>IF(Contracts!A27="","",Contracts!A27)</f>
      </c>
      <c r="B27">
        <f>IF(Contracts!B27="","",Contracts!B27)</f>
      </c>
      <c r="C27" s="11">
        <f>IF(Contracts!$F27="","",IF(AND(C$3&gt;=Contracts!$M27,C$3&lt;=Contracts!$N27),Contracts!$O27,0))</f>
      </c>
      <c r="D27" s="11">
        <f>IF(Contracts!$F27="","",IF(AND(D$3&gt;=Contracts!$M27,D$3&lt;=Contracts!$N27),Contracts!$O27,0))</f>
      </c>
      <c r="E27" s="11">
        <f>IF(Contracts!$F27="","",IF(AND(E$3&gt;=Contracts!$M27,E$3&lt;=Contracts!$N27),Contracts!$O27,0))</f>
      </c>
      <c r="F27" s="11">
        <f>IF(Contracts!$F27="","",IF(AND(F$3&gt;=Contracts!$M27,F$3&lt;=Contracts!$N27),Contracts!$O27,0))</f>
      </c>
      <c r="G27" s="11">
        <f>IF(Contracts!$F27="","",IF(AND(G$3&gt;=Contracts!$M27,G$3&lt;=Contracts!$N27),Contracts!$O27,0))</f>
      </c>
      <c r="H27" s="11">
        <f>IF(Contracts!$F27="","",IF(AND(H$3&gt;=Contracts!$M27,H$3&lt;=Contracts!$N27),Contracts!$O27,0))</f>
      </c>
      <c r="I27" s="11">
        <f>IF(Contracts!$F27="","",IF(AND(I$3&gt;=Contracts!$M27,I$3&lt;=Contracts!$N27),Contracts!$O27,0))</f>
      </c>
      <c r="J27" s="11">
        <f>IF(Contracts!$F27="","",IF(AND(J$3&gt;=Contracts!$M27,J$3&lt;=Contracts!$N27),Contracts!$O27,0))</f>
      </c>
      <c r="K27" s="11">
        <f>IF(Contracts!$F27="","",IF(AND(K$3&gt;=Contracts!$M27,K$3&lt;=Contracts!$N27),Contracts!$O27,0))</f>
      </c>
      <c r="L27" s="11">
        <f>IF(Contracts!$F27="","",IF(AND(L$3&gt;=Contracts!$M27,L$3&lt;=Contracts!$N27),Contracts!$O27,0))</f>
      </c>
      <c r="M27" s="11">
        <f>IF(Contracts!$F27="","",IF(AND(M$3&gt;=Contracts!$M27,M$3&lt;=Contracts!$N27),Contracts!$O27,0))</f>
      </c>
      <c r="N27" s="11">
        <f>IF(Contracts!$F27="","",IF(AND(N$3&gt;=Contracts!$M27,N$3&lt;=Contracts!$N27),Contracts!$O27,0))</f>
      </c>
      <c r="O27" s="11">
        <f>IF(Contracts!A27="","",SUM(C27:N27))</f>
      </c>
    </row>
    <row r="28" spans="1:15" x14ac:dyDescent="0.25">
      <c r="A28">
        <f>IF(Contracts!A28="","",Contracts!A28)</f>
      </c>
      <c r="B28">
        <f>IF(Contracts!B28="","",Contracts!B28)</f>
      </c>
      <c r="C28" s="11">
        <f>IF(Contracts!$F28="","",IF(AND(C$3&gt;=Contracts!$M28,C$3&lt;=Contracts!$N28),Contracts!$O28,0))</f>
      </c>
      <c r="D28" s="11">
        <f>IF(Contracts!$F28="","",IF(AND(D$3&gt;=Contracts!$M28,D$3&lt;=Contracts!$N28),Contracts!$O28,0))</f>
      </c>
      <c r="E28" s="11">
        <f>IF(Contracts!$F28="","",IF(AND(E$3&gt;=Contracts!$M28,E$3&lt;=Contracts!$N28),Contracts!$O28,0))</f>
      </c>
      <c r="F28" s="11">
        <f>IF(Contracts!$F28="","",IF(AND(F$3&gt;=Contracts!$M28,F$3&lt;=Contracts!$N28),Contracts!$O28,0))</f>
      </c>
      <c r="G28" s="11">
        <f>IF(Contracts!$F28="","",IF(AND(G$3&gt;=Contracts!$M28,G$3&lt;=Contracts!$N28),Contracts!$O28,0))</f>
      </c>
      <c r="H28" s="11">
        <f>IF(Contracts!$F28="","",IF(AND(H$3&gt;=Contracts!$M28,H$3&lt;=Contracts!$N28),Contracts!$O28,0))</f>
      </c>
      <c r="I28" s="11">
        <f>IF(Contracts!$F28="","",IF(AND(I$3&gt;=Contracts!$M28,I$3&lt;=Contracts!$N28),Contracts!$O28,0))</f>
      </c>
      <c r="J28" s="11">
        <f>IF(Contracts!$F28="","",IF(AND(J$3&gt;=Contracts!$M28,J$3&lt;=Contracts!$N28),Contracts!$O28,0))</f>
      </c>
      <c r="K28" s="11">
        <f>IF(Contracts!$F28="","",IF(AND(K$3&gt;=Contracts!$M28,K$3&lt;=Contracts!$N28),Contracts!$O28,0))</f>
      </c>
      <c r="L28" s="11">
        <f>IF(Contracts!$F28="","",IF(AND(L$3&gt;=Contracts!$M28,L$3&lt;=Contracts!$N28),Contracts!$O28,0))</f>
      </c>
      <c r="M28" s="11">
        <f>IF(Contracts!$F28="","",IF(AND(M$3&gt;=Contracts!$M28,M$3&lt;=Contracts!$N28),Contracts!$O28,0))</f>
      </c>
      <c r="N28" s="11">
        <f>IF(Contracts!$F28="","",IF(AND(N$3&gt;=Contracts!$M28,N$3&lt;=Contracts!$N28),Contracts!$O28,0))</f>
      </c>
      <c r="O28" s="11">
        <f>IF(Contracts!A28="","",SUM(C28:N28))</f>
      </c>
    </row>
    <row r="29" spans="1:15" x14ac:dyDescent="0.25">
      <c r="A29" s="14" t="s">
        <v>88</v>
      </c>
      <c r="B29" s="14"/>
      <c r="C29" s="15">
        <f>SUM(C5:C28)</f>
      </c>
      <c r="D29" s="15">
        <f>SUM(D5:D28)</f>
      </c>
      <c r="E29" s="15">
        <f>SUM(E5:E28)</f>
      </c>
      <c r="F29" s="15">
        <f>SUM(F5:F28)</f>
      </c>
      <c r="G29" s="15">
        <f>SUM(G5:G28)</f>
      </c>
      <c r="H29" s="15">
        <f>SUM(H5:H28)</f>
      </c>
      <c r="I29" s="15">
        <f>SUM(I5:I28)</f>
      </c>
      <c r="J29" s="15">
        <f>SUM(J5:J28)</f>
      </c>
      <c r="K29" s="15">
        <f>SUM(K5:K28)</f>
      </c>
      <c r="L29" s="15">
        <f>SUM(L5:L28)</f>
      </c>
      <c r="M29" s="15">
        <f>SUM(M5:M28)</f>
      </c>
      <c r="N29" s="15">
        <f>SUM(N5:N28)</f>
      </c>
      <c r="O29" s="15">
        <f>SUM(O5:O28)</f>
      </c>
    </row>
    <row r="30" spans="1:14" x14ac:dyDescent="0.25">
      <c r="A30" s="17" t="s">
        <v>89</v>
      </c>
      <c r="C30" s="18">
        <f>SUMPRODUCT((Contracts!$D$5:$D$28="Yes")*(C$3&gt;=Contracts!$M$5:$M$28)*(C$3&lt;=Contracts!$N$5:$N$28)*Contracts!$P$5:$P$28)</f>
      </c>
      <c r="D30" s="18">
        <f>SUMPRODUCT((Contracts!$D$5:$D$28="Yes")*(D$3&gt;=Contracts!$M$5:$M$28)*(D$3&lt;=Contracts!$N$5:$N$28)*Contracts!$P$5:$P$28)</f>
      </c>
      <c r="E30" s="18">
        <f>SUMPRODUCT((Contracts!$D$5:$D$28="Yes")*(E$3&gt;=Contracts!$M$5:$M$28)*(E$3&lt;=Contracts!$N$5:$N$28)*Contracts!$P$5:$P$28)</f>
      </c>
      <c r="F30" s="18">
        <f>SUMPRODUCT((Contracts!$D$5:$D$28="Yes")*(F$3&gt;=Contracts!$M$5:$M$28)*(F$3&lt;=Contracts!$N$5:$N$28)*Contracts!$P$5:$P$28)</f>
      </c>
      <c r="G30" s="18">
        <f>SUMPRODUCT((Contracts!$D$5:$D$28="Yes")*(G$3&gt;=Contracts!$M$5:$M$28)*(G$3&lt;=Contracts!$N$5:$N$28)*Contracts!$P$5:$P$28)</f>
      </c>
      <c r="H30" s="18">
        <f>SUMPRODUCT((Contracts!$D$5:$D$28="Yes")*(H$3&gt;=Contracts!$M$5:$M$28)*(H$3&lt;=Contracts!$N$5:$N$28)*Contracts!$P$5:$P$28)</f>
      </c>
      <c r="I30" s="18">
        <f>SUMPRODUCT((Contracts!$D$5:$D$28="Yes")*(I$3&gt;=Contracts!$M$5:$M$28)*(I$3&lt;=Contracts!$N$5:$N$28)*Contracts!$P$5:$P$28)</f>
      </c>
      <c r="J30" s="18">
        <f>SUMPRODUCT((Contracts!$D$5:$D$28="Yes")*(J$3&gt;=Contracts!$M$5:$M$28)*(J$3&lt;=Contracts!$N$5:$N$28)*Contracts!$P$5:$P$28)</f>
      </c>
      <c r="K30" s="18">
        <f>SUMPRODUCT((Contracts!$D$5:$D$28="Yes")*(K$3&gt;=Contracts!$M$5:$M$28)*(K$3&lt;=Contracts!$N$5:$N$28)*Contracts!$P$5:$P$28)</f>
      </c>
      <c r="L30" s="18">
        <f>SUMPRODUCT((Contracts!$D$5:$D$28="Yes")*(L$3&gt;=Contracts!$M$5:$M$28)*(L$3&lt;=Contracts!$N$5:$N$28)*Contracts!$P$5:$P$28)</f>
      </c>
      <c r="M30" s="18">
        <f>SUMPRODUCT((Contracts!$D$5:$D$28="Yes")*(M$3&gt;=Contracts!$M$5:$M$28)*(M$3&lt;=Contracts!$N$5:$N$28)*Contracts!$P$5:$P$28)</f>
      </c>
      <c r="N30" s="18">
        <f>SUMPRODUCT((Contracts!$D$5:$D$28="Yes")*(N$3&gt;=Contracts!$M$5:$M$28)*(N$3&lt;=Contracts!$N$5:$N$28)*Contracts!$P$5:$P$28)</f>
      </c>
    </row>
    <row r="32" spans="1:1" x14ac:dyDescent="0.25">
      <c r="A32" s="4" t="s">
        <v>90</v>
      </c>
    </row>
    <row r="33" spans="1:1" x14ac:dyDescent="0.25">
      <c r="A33" s="4" t="s">
        <v>91</v>
      </c>
    </row>
    <row r="34" spans="1:1" x14ac:dyDescent="0.25">
      <c r="A34" s="4" t="s">
        <v>92</v>
      </c>
    </row>
    <row r="35" spans="1:1" x14ac:dyDescent="0.25">
      <c r="A35" s="4" t="s">
        <v>93</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21316"/>
  </sheetPr>
  <dimension ref="A1:N14"/>
  <sheetViews>
    <sheetView workbookViewId="0" showGridLines="0"/>
  </sheetViews>
  <sheetFormatPr defaultRowHeight="15" outlineLevelRow="0" outlineLevelCol="0" x14ac:dyDescent="55"/>
  <cols>
    <col min="1" max="1" width="30" customWidth="1"/>
    <col min="2" max="13" width="13" customWidth="1"/>
    <col min="14" max="14" width="15" customWidth="1"/>
  </cols>
  <sheetData>
    <row r="1" spans="1:1" x14ac:dyDescent="0.25">
      <c r="A1" s="1" t="s">
        <v>94</v>
      </c>
    </row>
    <row r="2" spans="1:1" x14ac:dyDescent="0.25">
      <c r="A2" s="2" t="s">
        <v>95</v>
      </c>
    </row>
    <row r="4" ht="30" customHeight="1" spans="1:14" x14ac:dyDescent="0.25">
      <c r="A4" s="5" t="s">
        <v>4</v>
      </c>
      <c r="B4" s="5" t="s">
        <v>75</v>
      </c>
      <c r="C4" s="5" t="s">
        <v>76</v>
      </c>
      <c r="D4" s="5" t="s">
        <v>77</v>
      </c>
      <c r="E4" s="5" t="s">
        <v>78</v>
      </c>
      <c r="F4" s="5" t="s">
        <v>79</v>
      </c>
      <c r="G4" s="5" t="s">
        <v>80</v>
      </c>
      <c r="H4" s="5" t="s">
        <v>81</v>
      </c>
      <c r="I4" s="5" t="s">
        <v>82</v>
      </c>
      <c r="J4" s="5" t="s">
        <v>83</v>
      </c>
      <c r="K4" s="5" t="s">
        <v>84</v>
      </c>
      <c r="L4" s="5" t="s">
        <v>85</v>
      </c>
      <c r="M4" s="5" t="s">
        <v>86</v>
      </c>
      <c r="N4" s="5" t="s">
        <v>96</v>
      </c>
    </row>
    <row r="5" spans="1:14" x14ac:dyDescent="0.25">
      <c r="A5" t="s">
        <v>97</v>
      </c>
      <c r="B5" s="9">
        <v>0</v>
      </c>
      <c r="C5" s="11">
        <f>B8</f>
      </c>
      <c r="D5" s="11">
        <f>C8</f>
      </c>
      <c r="E5" s="11">
        <f>D8</f>
      </c>
      <c r="F5" s="11">
        <f>E8</f>
      </c>
      <c r="G5" s="11">
        <f>F8</f>
      </c>
      <c r="H5" s="11">
        <f>G8</f>
      </c>
      <c r="I5" s="11">
        <f>H8</f>
      </c>
      <c r="J5" s="11">
        <f>I8</f>
      </c>
      <c r="K5" s="11">
        <f>J8</f>
      </c>
      <c r="L5" s="11">
        <f>K8</f>
      </c>
      <c r="M5" s="11">
        <f>L8</f>
      </c>
      <c r="N5" s="18">
        <f>B5</f>
      </c>
    </row>
    <row r="6" spans="1:14" x14ac:dyDescent="0.25">
      <c r="A6" t="s">
        <v>98</v>
      </c>
      <c r="B6" s="11">
        <f>SUMPRODUCT((Contracts!$I$5:$I$28="Upfront")*(Schedule!C$3=Contracts!$M$5:$M$28)*Contracts!$Q$5:$Q$28)+SUMPRODUCT((Contracts!$I$5:$I$28="Monthly")*(Schedule!C$3&gt;=Contracts!$M$5:$M$28)*(Schedule!C$3&lt;=Contracts!$N$5:$N$28)*Contracts!$O$5:$O$28)</f>
      </c>
      <c r="C6" s="11">
        <f>SUMPRODUCT((Contracts!$I$5:$I$28="Upfront")*(Schedule!D$3=Contracts!$M$5:$M$28)*Contracts!$Q$5:$Q$28)+SUMPRODUCT((Contracts!$I$5:$I$28="Monthly")*(Schedule!D$3&gt;=Contracts!$M$5:$M$28)*(Schedule!D$3&lt;=Contracts!$N$5:$N$28)*Contracts!$O$5:$O$28)</f>
      </c>
      <c r="D6" s="11">
        <f>SUMPRODUCT((Contracts!$I$5:$I$28="Upfront")*(Schedule!E$3=Contracts!$M$5:$M$28)*Contracts!$Q$5:$Q$28)+SUMPRODUCT((Contracts!$I$5:$I$28="Monthly")*(Schedule!E$3&gt;=Contracts!$M$5:$M$28)*(Schedule!E$3&lt;=Contracts!$N$5:$N$28)*Contracts!$O$5:$O$28)</f>
      </c>
      <c r="E6" s="11">
        <f>SUMPRODUCT((Contracts!$I$5:$I$28="Upfront")*(Schedule!F$3=Contracts!$M$5:$M$28)*Contracts!$Q$5:$Q$28)+SUMPRODUCT((Contracts!$I$5:$I$28="Monthly")*(Schedule!F$3&gt;=Contracts!$M$5:$M$28)*(Schedule!F$3&lt;=Contracts!$N$5:$N$28)*Contracts!$O$5:$O$28)</f>
      </c>
      <c r="F6" s="11">
        <f>SUMPRODUCT((Contracts!$I$5:$I$28="Upfront")*(Schedule!G$3=Contracts!$M$5:$M$28)*Contracts!$Q$5:$Q$28)+SUMPRODUCT((Contracts!$I$5:$I$28="Monthly")*(Schedule!G$3&gt;=Contracts!$M$5:$M$28)*(Schedule!G$3&lt;=Contracts!$N$5:$N$28)*Contracts!$O$5:$O$28)</f>
      </c>
      <c r="G6" s="11">
        <f>SUMPRODUCT((Contracts!$I$5:$I$28="Upfront")*(Schedule!H$3=Contracts!$M$5:$M$28)*Contracts!$Q$5:$Q$28)+SUMPRODUCT((Contracts!$I$5:$I$28="Monthly")*(Schedule!H$3&gt;=Contracts!$M$5:$M$28)*(Schedule!H$3&lt;=Contracts!$N$5:$N$28)*Contracts!$O$5:$O$28)</f>
      </c>
      <c r="H6" s="11">
        <f>SUMPRODUCT((Contracts!$I$5:$I$28="Upfront")*(Schedule!I$3=Contracts!$M$5:$M$28)*Contracts!$Q$5:$Q$28)+SUMPRODUCT((Contracts!$I$5:$I$28="Monthly")*(Schedule!I$3&gt;=Contracts!$M$5:$M$28)*(Schedule!I$3&lt;=Contracts!$N$5:$N$28)*Contracts!$O$5:$O$28)</f>
      </c>
      <c r="I6" s="11">
        <f>SUMPRODUCT((Contracts!$I$5:$I$28="Upfront")*(Schedule!J$3=Contracts!$M$5:$M$28)*Contracts!$Q$5:$Q$28)+SUMPRODUCT((Contracts!$I$5:$I$28="Monthly")*(Schedule!J$3&gt;=Contracts!$M$5:$M$28)*(Schedule!J$3&lt;=Contracts!$N$5:$N$28)*Contracts!$O$5:$O$28)</f>
      </c>
      <c r="J6" s="11">
        <f>SUMPRODUCT((Contracts!$I$5:$I$28="Upfront")*(Schedule!K$3=Contracts!$M$5:$M$28)*Contracts!$Q$5:$Q$28)+SUMPRODUCT((Contracts!$I$5:$I$28="Monthly")*(Schedule!K$3&gt;=Contracts!$M$5:$M$28)*(Schedule!K$3&lt;=Contracts!$N$5:$N$28)*Contracts!$O$5:$O$28)</f>
      </c>
      <c r="K6" s="11">
        <f>SUMPRODUCT((Contracts!$I$5:$I$28="Upfront")*(Schedule!L$3=Contracts!$M$5:$M$28)*Contracts!$Q$5:$Q$28)+SUMPRODUCT((Contracts!$I$5:$I$28="Monthly")*(Schedule!L$3&gt;=Contracts!$M$5:$M$28)*(Schedule!L$3&lt;=Contracts!$N$5:$N$28)*Contracts!$O$5:$O$28)</f>
      </c>
      <c r="L6" s="11">
        <f>SUMPRODUCT((Contracts!$I$5:$I$28="Upfront")*(Schedule!M$3=Contracts!$M$5:$M$28)*Contracts!$Q$5:$Q$28)+SUMPRODUCT((Contracts!$I$5:$I$28="Monthly")*(Schedule!M$3&gt;=Contracts!$M$5:$M$28)*(Schedule!M$3&lt;=Contracts!$N$5:$N$28)*Contracts!$O$5:$O$28)</f>
      </c>
      <c r="M6" s="11">
        <f>SUMPRODUCT((Contracts!$I$5:$I$28="Upfront")*(Schedule!N$3=Contracts!$M$5:$M$28)*Contracts!$Q$5:$Q$28)+SUMPRODUCT((Contracts!$I$5:$I$28="Monthly")*(Schedule!N$3&gt;=Contracts!$M$5:$M$28)*(Schedule!N$3&lt;=Contracts!$N$5:$N$28)*Contracts!$O$5:$O$28)</f>
      </c>
      <c r="N6" s="18">
        <f>SUM(B6:M6)</f>
      </c>
    </row>
    <row r="7" spans="1:14" x14ac:dyDescent="0.25">
      <c r="A7" t="s">
        <v>99</v>
      </c>
      <c r="B7" s="11">
        <f>Schedule!C29</f>
      </c>
      <c r="C7" s="11">
        <f>Schedule!D29</f>
      </c>
      <c r="D7" s="11">
        <f>Schedule!E29</f>
      </c>
      <c r="E7" s="11">
        <f>Schedule!F29</f>
      </c>
      <c r="F7" s="11">
        <f>Schedule!G29</f>
      </c>
      <c r="G7" s="11">
        <f>Schedule!H29</f>
      </c>
      <c r="H7" s="11">
        <f>Schedule!I29</f>
      </c>
      <c r="I7" s="11">
        <f>Schedule!J29</f>
      </c>
      <c r="J7" s="11">
        <f>Schedule!K29</f>
      </c>
      <c r="K7" s="11">
        <f>Schedule!L29</f>
      </c>
      <c r="L7" s="11">
        <f>Schedule!M29</f>
      </c>
      <c r="M7" s="11">
        <f>Schedule!N29</f>
      </c>
      <c r="N7" s="18">
        <f>SUM(B7:M7)</f>
      </c>
    </row>
    <row r="8" spans="1:14" x14ac:dyDescent="0.25">
      <c r="A8" s="14" t="s">
        <v>100</v>
      </c>
      <c r="B8" s="15">
        <f>B5+B6-B7</f>
      </c>
      <c r="C8" s="15">
        <f>C5+C6-C7</f>
      </c>
      <c r="D8" s="15">
        <f>D5+D6-D7</f>
      </c>
      <c r="E8" s="15">
        <f>E5+E6-E7</f>
      </c>
      <c r="F8" s="15">
        <f>F5+F6-F7</f>
      </c>
      <c r="G8" s="15">
        <f>G5+G6-G7</f>
      </c>
      <c r="H8" s="15">
        <f>H5+H6-H7</f>
      </c>
      <c r="I8" s="15">
        <f>I5+I6-I7</f>
      </c>
      <c r="J8" s="15">
        <f>J5+J6-J7</f>
      </c>
      <c r="K8" s="15">
        <f>K5+K6-K7</f>
      </c>
      <c r="L8" s="15">
        <f>L5+L6-L7</f>
      </c>
      <c r="M8" s="15">
        <f>M5+M6-M7</f>
      </c>
      <c r="N8" s="15">
        <f>M8</f>
      </c>
    </row>
    <row r="9" spans="1:14" x14ac:dyDescent="0.25">
      <c r="A9" t="s">
        <v>101</v>
      </c>
      <c r="B9">
        <f>IF(B8&lt;-1,"Negative: billed less than earned","ok")</f>
      </c>
      <c r="C9">
        <f>IF(C8&lt;-1,"Negative: billed less than earned","ok")</f>
      </c>
      <c r="D9">
        <f>IF(D8&lt;-1,"Negative: billed less than earned","ok")</f>
      </c>
      <c r="E9">
        <f>IF(E8&lt;-1,"Negative: billed less than earned","ok")</f>
      </c>
      <c r="F9">
        <f>IF(F8&lt;-1,"Negative: billed less than earned","ok")</f>
      </c>
      <c r="G9">
        <f>IF(G8&lt;-1,"Negative: billed less than earned","ok")</f>
      </c>
      <c r="H9">
        <f>IF(H8&lt;-1,"Negative: billed less than earned","ok")</f>
      </c>
      <c r="I9">
        <f>IF(I8&lt;-1,"Negative: billed less than earned","ok")</f>
      </c>
      <c r="J9">
        <f>IF(J8&lt;-1,"Negative: billed less than earned","ok")</f>
      </c>
      <c r="K9">
        <f>IF(K8&lt;-1,"Negative: billed less than earned","ok")</f>
      </c>
      <c r="L9">
        <f>IF(L8&lt;-1,"Negative: billed less than earned","ok")</f>
      </c>
      <c r="M9">
        <f>IF(M8&lt;-1,"Negative: billed less than earned","ok")</f>
      </c>
      <c r="N9" s="17">
        <f>IF(ABS((N5+N6-N7)-N8)&lt;1,"Ties","Check")</f>
      </c>
    </row>
    <row r="11" spans="1:1" x14ac:dyDescent="0.25">
      <c r="A11" s="4" t="s">
        <v>102</v>
      </c>
    </row>
    <row r="12" spans="1:1" x14ac:dyDescent="0.25">
      <c r="A12" s="4" t="s">
        <v>103</v>
      </c>
    </row>
    <row r="13" spans="1:1" x14ac:dyDescent="0.25">
      <c r="A13" s="4" t="s">
        <v>104</v>
      </c>
    </row>
    <row r="14" spans="1:1" x14ac:dyDescent="0.25">
      <c r="A14" s="4" t="s">
        <v>105</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21316"/>
  </sheetPr>
  <dimension ref="A1:C27"/>
  <sheetViews>
    <sheetView workbookViewId="0" showGridLines="0"/>
  </sheetViews>
  <sheetFormatPr defaultRowHeight="15" outlineLevelRow="0" outlineLevelCol="0" x14ac:dyDescent="55"/>
  <cols>
    <col min="1" max="1" width="44" customWidth="1"/>
    <col min="2" max="2" width="20" customWidth="1"/>
    <col min="3" max="3" width="44" customWidth="1"/>
  </cols>
  <sheetData>
    <row r="1" spans="1:1" x14ac:dyDescent="0.25">
      <c r="A1" s="1" t="s">
        <v>106</v>
      </c>
    </row>
    <row r="2" spans="1:1" x14ac:dyDescent="0.25">
      <c r="A2" s="2" t="s">
        <v>107</v>
      </c>
    </row>
    <row r="4" spans="1:3" x14ac:dyDescent="0.25">
      <c r="A4" s="19" t="s">
        <v>108</v>
      </c>
      <c r="B4" s="20"/>
      <c r="C4" s="20"/>
    </row>
    <row r="5" spans="1:3" x14ac:dyDescent="0.25">
      <c r="A5" s="17" t="s">
        <v>109</v>
      </c>
      <c r="B5" s="18">
        <f>SUMIFS(Contracts!$H$5:$H$28,Contracts!$E$5:$E$28,"&gt;="&amp;Schedule!C$3,Contracts!$E$5:$E$28,"&lt;="&amp;EOMONTH(Schedule!N$3,0))</f>
      </c>
      <c r="C5" s="21" t="s">
        <v>110</v>
      </c>
    </row>
    <row r="6" spans="1:3" x14ac:dyDescent="0.25">
      <c r="A6" s="17" t="s">
        <v>111</v>
      </c>
      <c r="B6" s="18">
        <f>Deferred!N6</f>
      </c>
      <c r="C6" s="21" t="s">
        <v>112</v>
      </c>
    </row>
    <row r="7" spans="1:3" x14ac:dyDescent="0.25">
      <c r="A7" s="17" t="s">
        <v>113</v>
      </c>
      <c r="B7" s="18">
        <f>Deferred!N7</f>
      </c>
      <c r="C7" s="21" t="s">
        <v>114</v>
      </c>
    </row>
    <row r="8" spans="1:3" x14ac:dyDescent="0.25">
      <c r="A8" s="17" t="s">
        <v>100</v>
      </c>
      <c r="B8" s="18">
        <f>Deferred!N8</f>
      </c>
      <c r="C8" s="21" t="s">
        <v>115</v>
      </c>
    </row>
    <row r="10" spans="1:3" x14ac:dyDescent="0.25">
      <c r="A10" s="19" t="s">
        <v>116</v>
      </c>
      <c r="B10" s="20"/>
      <c r="C10" s="20"/>
    </row>
    <row r="11" spans="1:2" x14ac:dyDescent="0.25">
      <c r="A11" t="s">
        <v>97</v>
      </c>
      <c r="B11" s="11">
        <f>Deferred!B5</f>
      </c>
    </row>
    <row r="12" spans="1:2" x14ac:dyDescent="0.25">
      <c r="A12" t="s">
        <v>117</v>
      </c>
      <c r="B12" s="11">
        <f>Deferred!N6</f>
      </c>
    </row>
    <row r="13" spans="1:2" x14ac:dyDescent="0.25">
      <c r="A13" t="s">
        <v>118</v>
      </c>
      <c r="B13" s="11">
        <f>-Deferred!N7</f>
      </c>
    </row>
    <row r="14" spans="1:2" x14ac:dyDescent="0.25">
      <c r="A14" s="17" t="s">
        <v>119</v>
      </c>
      <c r="B14" s="18">
        <f>SUM(B11:B13)</f>
      </c>
    </row>
    <row r="15" spans="1:2" x14ac:dyDescent="0.25">
      <c r="A15" t="s">
        <v>120</v>
      </c>
      <c r="B15" s="11">
        <f>Deferred!N8</f>
      </c>
    </row>
    <row r="16" spans="1:3" x14ac:dyDescent="0.25">
      <c r="A16" s="17" t="s">
        <v>101</v>
      </c>
      <c r="B16" s="17">
        <f>IF(ABS(B14-B15)&lt;1,"Ties","Check")</f>
      </c>
      <c r="C16" s="21" t="s">
        <v>121</v>
      </c>
    </row>
    <row r="18" spans="1:3" x14ac:dyDescent="0.25">
      <c r="A18" s="19" t="s">
        <v>122</v>
      </c>
      <c r="B18" s="20"/>
      <c r="C18" s="20"/>
    </row>
    <row r="19" spans="1:3" x14ac:dyDescent="0.25">
      <c r="A19" t="s">
        <v>123</v>
      </c>
      <c r="B19" s="11">
        <f>Schedule!C30</f>
      </c>
      <c r="C19" s="21" t="s">
        <v>124</v>
      </c>
    </row>
    <row r="20" spans="1:3" x14ac:dyDescent="0.25">
      <c r="A20" t="s">
        <v>125</v>
      </c>
      <c r="B20" s="11">
        <f>Schedule!N30</f>
      </c>
      <c r="C20" s="21" t="s">
        <v>126</v>
      </c>
    </row>
    <row r="21" spans="1:3" x14ac:dyDescent="0.25">
      <c r="A21" t="s">
        <v>127</v>
      </c>
      <c r="B21" s="11">
        <f>B20-B7</f>
      </c>
      <c r="C21" s="21" t="s">
        <v>128</v>
      </c>
    </row>
    <row r="23" spans="1:1" x14ac:dyDescent="0.25">
      <c r="A23" s="3" t="s">
        <v>129</v>
      </c>
    </row>
    <row r="24" spans="1:1" x14ac:dyDescent="0.25">
      <c r="A24" s="4" t="s">
        <v>130</v>
      </c>
    </row>
    <row r="25" spans="1:1" x14ac:dyDescent="0.25">
      <c r="A25" s="4" t="s">
        <v>131</v>
      </c>
    </row>
    <row r="26" spans="1:1" x14ac:dyDescent="0.25">
      <c r="A26" s="4" t="s">
        <v>132</v>
      </c>
    </row>
    <row r="27" spans="1:1" x14ac:dyDescent="0.25">
      <c r="A27" s="4" t="s">
        <v>133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 me</vt:lpstr>
      <vt:lpstr>Contracts</vt:lpstr>
      <vt:lpstr>Schedule</vt:lpstr>
      <vt:lpstr>Deferred</vt:lpstr>
      <vt:lpstr>Bridge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Simplify (withsimplify.in)</dc:creator>
  <dc:title/>
  <dc:subject/>
  <dc:description/>
  <cp:keywords/>
  <cp:category/>
  <cp:lastModifiedBy>Unknown</cp:lastModifiedBy>
  <dcterms:created xsi:type="dcterms:W3CDTF">2026-09-21T09:00:00Z</dcterms:created>
  <dcterms:modified xsi:type="dcterms:W3CDTF">2026-09-21T17:27:44Z</dcterms:modified>
</cp:coreProperties>
</file>