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Data" state="visible" r:id="rId5"/>
    <sheet sheetId="3" name="Dashboard" state="visible" r:id="rId6"/>
    <sheet sheetId="4" name="Definitions" state="visible" r:id="rId7"/>
  </sheets>
  <calcPr calcId="171027" fullCalcOnLoad="1"/>
</workbook>
</file>

<file path=xl/sharedStrings.xml><?xml version="1.0" encoding="utf-8"?>
<sst xmlns="http://schemas.openxmlformats.org/spreadsheetml/2006/main" count="94" uniqueCount="80">
  <si>
    <t>KPI dashboard</t>
  </si>
  <si>
    <t>Free from Simplify, withsimplify.in/templates/kpi-dashboard</t>
  </si>
  <si>
    <t>HOW TO USE IT</t>
  </si>
  <si>
    <t>1. Data: enter your monthly numbers. Only the shaded rows are inputs; the rest are calculated.</t>
  </si>
  <si>
    <t>2. Targets: set a target for each metric, and whether higher or lower is better.</t>
  </si>
  <si>
    <t>3. Dashboard: shows the latest month against target and against three months ago, with a plain word for each: on track, watch or off track.</t>
  </si>
  <si>
    <t>4. Definitions: write down how each metric is calculated, and keep it stable.</t>
  </si>
  <si>
    <t/>
  </si>
  <si>
    <t>THINGS TO KNOW</t>
  </si>
  <si>
    <t>Amounts are in rupees. The year runs April to March.</t>
  </si>
  <si>
    <t>Pick the eight to twelve metrics that actually drive your business and delete the rest. A dashboard nobody reads is worse than no dashboard.</t>
  </si>
  <si>
    <t>The example is a fictional company that sells subscriptions and services. Replace it.</t>
  </si>
  <si>
    <t>Use this for the team. The investor MIS template is a different document for a different audience.</t>
  </si>
  <si>
    <t>Guide to using this template: withsimplify.in/templates/kpi-dashboard</t>
  </si>
  <si>
    <t>Monthly data</t>
  </si>
  <si>
    <t>Shaded rows are inputs. Example figures for a fictional company.</t>
  </si>
  <si>
    <t>Line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</si>
  <si>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</si>
  <si>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</si>
  <si>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</si>
  <si>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</si>
  <si>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</si>
  <si>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</si>
  <si>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</si>
  <si>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</si>
  <si>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</si>
  <si>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</si>
  <si>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</si>
  <si>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</si>
  <si>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Revenue</t>
  </si>
  <si>
    <t>Direct and variable costs</t>
  </si>
  <si>
    <t>Gross profit</t>
  </si>
  <si>
    <t>People costs</t>
  </si>
  <si>
    <t>Other costs</t>
  </si>
  <si>
    <t>EBITDA</t>
  </si>
  <si>
    <t>Closing cash</t>
  </si>
  <si>
    <t>Net burn</t>
  </si>
  <si>
    <t>Active customers</t>
  </si>
  <si>
    <t>New customers</t>
  </si>
  <si>
    <t>Customers lost</t>
  </si>
  <si>
    <t>Sales and marketing spend</t>
  </si>
  <si>
    <t>Headcount</t>
  </si>
  <si>
    <t>Receivables outstanding</t>
  </si>
  <si>
    <t>Dashboard</t>
  </si>
  <si>
    <t>Latest month with actuals, against target and against three months earlier.</t>
  </si>
  <si>
    <t>Latest month with data</t>
  </si>
  <si>
    <t>Metric</t>
  </si>
  <si>
    <t>Latest</t>
  </si>
  <si>
    <t>Target</t>
  </si>
  <si>
    <t>3 months ago</t>
  </si>
  <si>
    <t>Change</t>
  </si>
  <si>
    <t>Status</t>
  </si>
  <si>
    <t>Gross margin</t>
  </si>
  <si>
    <t>Runway, months</t>
  </si>
  <si>
    <t>Monthly churn</t>
  </si>
  <si>
    <t>Revenue per customer</t>
  </si>
  <si>
    <t>CAC</t>
  </si>
  <si>
    <t>Revenue per head</t>
  </si>
  <si>
    <t>Receivable days</t>
  </si>
  <si>
    <t>Status compares the latest month with your target: within 10% is a watch, beyond that is off track.</t>
  </si>
  <si>
    <t>Definitions</t>
  </si>
  <si>
    <t>Write yours here. Keep them stable, and restate history if one changes.</t>
  </si>
  <si>
    <t>How it is calculated</t>
  </si>
  <si>
    <t>Source</t>
  </si>
  <si>
    <t>Value of goods or services delivered in the month, excluding GST.</t>
  </si>
  <si>
    <t>Books, after close</t>
  </si>
  <si>
    <t>Revenue less direct and variable costs, divided by revenue.</t>
  </si>
  <si>
    <t>Books</t>
  </si>
  <si>
    <t>Cash paid out less cash received, excluding money raised.</t>
  </si>
  <si>
    <t>Bank</t>
  </si>
  <si>
    <t>Runway</t>
  </si>
  <si>
    <t>Closing cash divided by net burn. Use a three-month average burn if months are lumpy.</t>
  </si>
  <si>
    <t>Calculated</t>
  </si>
  <si>
    <t>Active customer</t>
  </si>
  <si>
    <t>Write your own: for example, a customer with a live paid contract on the last day of the month.</t>
  </si>
  <si>
    <t>Billing or CRM</t>
  </si>
  <si>
    <t>Customers lost in the month divided by customers at the end of the previous month.</t>
  </si>
  <si>
    <t>Sales and marketing spend divided by new customers won. Fully loaded, including salaries.</t>
  </si>
  <si>
    <t>Payroll and marketing ledger</t>
  </si>
  <si>
    <t>Receivables divided by revenue, times 30. A rough measure; use invoice ageing for detail.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</si>
</sst>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-#,##0"/>
    <numFmt numFmtId="165" formatCode="0.0%;[Red]-0.0%"/>
    <numFmt numFmtId="166" formatCode="0.0"/>
  </numFmts>
  <fonts count="6" x14ac:knownFonts="1">
    <font>
      <color theme="1"/>
      <family val="2"/>
      <scheme val="minor"/>
      <sz val="11"/>
      <name val="Calibri"/>
    </font>
    <font>
      <b/>
      <color rgb="FF121316"/>
      <sz val="16"/>
    </font>
    <font>
      <color rgb="FF6B6B6B"/>
      <sz val="10"/>
    </font>
    <font>
      <b/>
    </font>
    <font>
      <b/>
      <color rgb="FFFFFFFF"/>
    </font>
    <font>
      <i/>
      <color rgb="FF6B6B6B"/>
    </font>
  </fonts>
  <fills count="4">
    <fill>
      <patternFill patternType="none"/>
    </fill>
    <fill>
      <patternFill patternType="gray125"/>
    </fill>
    <fill>
      <patternFill patternType="solid">
        <fgColor rgb="FF121316"/>
      </patternFill>
    </fill>
    <fill>
      <patternFill patternType="solid">
        <fgColor rgb="FFF1F8D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0" xfId="0" applyFont="1" applyFill="1" applyAlignment="1">
      <alignment vertical="center" wrapText="1"/>
    </xf>
    <xf numFmtId="164" fontId="0" fillId="3" borderId="0" xfId="0" applyNumberFormat="1" applyFill="1"/>
    <xf numFmtId="0" fontId="3" fillId="0" borderId="0" xfId="0" applyFont="1"/>
    <xf numFmtId="164" fontId="0" fillId="0" borderId="0" xfId="0" applyNumberFormat="1"/>
    <xf numFmtId="165" fontId="0" fillId="0" borderId="0" xfId="0" applyNumberFormat="1"/>
    <xf numFmtId="165" fontId="0" fillId="3" borderId="0" xfId="0" applyNumberFormat="1" applyFill="1"/>
    <xf numFmtId="166" fontId="0" fillId="0" borderId="0" xfId="0" applyNumberFormat="1"/>
    <xf numFmtId="166" fontId="0" fillId="3" borderId="0" xfId="0" applyNumberFormat="1" applyFill="1"/>
    <xf numFmtId="3" fontId="0" fillId="0" borderId="0" xfId="0" applyNumberFormat="1"/>
    <xf numFmtId="3" fontId="0" fillId="3" borderId="0" xfId="0" applyNumberFormat="1" applyFill="1"/>
    <xf numFmtId="1" fontId="0" fillId="0" borderId="0" xfId="0" applyNumberFormat="1"/>
    <xf numFmtId="1" fontId="0" fillId="3" borderId="0" xfId="0" applyNumberFormat="1" applyFill="1"/>
    <xf numFmtId="0" fontId="5" fillId="0" borderId="0" xfId="0" applyFont="1"/>
    <xf numFmtId="0" fontId="0" fillId="3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F850"/>
  </sheetPr>
  <dimension ref="A1:A16"/>
  <sheetViews>
    <sheetView workbookViewId="0" showGridLines="0"/>
  </sheetViews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1" x14ac:dyDescent="0.25">
      <c r="A5" s="4" t="s">
        <v>3</v>
      </c>
    </row>
    <row r="6" spans="1:1" x14ac:dyDescent="0.25">
      <c r="A6" s="4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4" t="s">
        <v>7</v>
      </c>
    </row>
    <row r="10" spans="1:1" x14ac:dyDescent="0.25">
      <c r="A10" s="3" t="s">
        <v>8</v>
      </c>
    </row>
    <row r="11" spans="1:1" x14ac:dyDescent="0.25">
      <c r="A11" s="4" t="s">
        <v>9</v>
      </c>
    </row>
    <row r="12" spans="1:1" x14ac:dyDescent="0.25">
      <c r="A12" s="4" t="s">
        <v>10</v>
      </c>
    </row>
    <row r="13" spans="1:1" x14ac:dyDescent="0.25">
      <c r="A13" s="4" t="s">
        <v>11</v>
      </c>
    </row>
    <row r="14" spans="1:1" x14ac:dyDescent="0.25">
      <c r="A14" s="4" t="s">
        <v>12</v>
      </c>
    </row>
    <row r="15" spans="1:1" x14ac:dyDescent="0.25">
      <c r="A15" s="4" t="s">
        <v>7</v>
      </c>
    </row>
    <row r="16" spans="1:1" x14ac:dyDescent="0.25">
      <c r="A16" s="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M18"/>
  <sheetViews>
    <sheetView workbookViewId="0" showGridLines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40" customWidth="1"/>
    <col min="2" max="13" width="11" customWidth="1"/>
  </cols>
  <sheetData>
    <row r="1" spans="1:1" x14ac:dyDescent="0.25">
      <c r="A1" s="1" t="s">
        <v>14</v>
      </c>
    </row>
    <row r="2" spans="1:1" x14ac:dyDescent="0.25">
      <c r="A2" s="2" t="s">
        <v>15</v>
      </c>
    </row>
    <row r="4" ht="22" customHeight="1" spans="1:13" x14ac:dyDescent="0.25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28</v>
      </c>
    </row>
    <row r="5" spans="1:13" x14ac:dyDescent="0.25">
      <c r="A5" t="s">
        <v>29</v>
      </c>
      <c r="B5" s="6">
        <v>4720000</v>
      </c>
      <c r="C5" s="6">
        <v>4900000</v>
      </c>
      <c r="D5" s="6">
        <v>5080000</v>
      </c>
      <c r="E5" s="6">
        <v>5260000</v>
      </c>
      <c r="F5" s="6">
        <v>5440000</v>
      </c>
      <c r="G5" s="6">
        <v>5620000</v>
      </c>
      <c r="H5" s="6"/>
      <c r="I5" s="6"/>
      <c r="J5" s="6"/>
      <c r="K5" s="6"/>
      <c r="L5" s="6"/>
      <c r="M5" s="6"/>
    </row>
    <row r="6" spans="1:13" x14ac:dyDescent="0.25">
      <c r="A6" t="s">
        <v>30</v>
      </c>
      <c r="B6" s="6">
        <v>1180000</v>
      </c>
      <c r="C6" s="6">
        <v>1222000</v>
      </c>
      <c r="D6" s="6">
        <v>1264000</v>
      </c>
      <c r="E6" s="6">
        <v>1306000</v>
      </c>
      <c r="F6" s="6">
        <v>1348000</v>
      </c>
      <c r="G6" s="6">
        <v>1390000</v>
      </c>
      <c r="H6" s="6"/>
      <c r="I6" s="6"/>
      <c r="J6" s="6"/>
      <c r="K6" s="6"/>
      <c r="L6" s="6"/>
      <c r="M6" s="6"/>
    </row>
    <row r="7" spans="1:13" x14ac:dyDescent="0.25">
      <c r="A7" s="7" t="s">
        <v>31</v>
      </c>
      <c r="B7" s="8">
        <f>IF(B5="","",B5-B6)</f>
      </c>
      <c r="C7" s="8">
        <f>IF(C5="","",C5-C6)</f>
      </c>
      <c r="D7" s="8">
        <f>IF(D5="","",D5-D6)</f>
      </c>
      <c r="E7" s="8">
        <f>IF(E5="","",E5-E6)</f>
      </c>
      <c r="F7" s="8">
        <f>IF(F5="","",F5-F6)</f>
      </c>
      <c r="G7" s="8">
        <f>IF(G5="","",G5-G6)</f>
      </c>
      <c r="H7" s="8">
        <f>IF(H5="","",H5-H6)</f>
      </c>
      <c r="I7" s="8">
        <f>IF(I5="","",I5-I6)</f>
      </c>
      <c r="J7" s="8">
        <f>IF(J5="","",J5-J6)</f>
      </c>
      <c r="K7" s="8">
        <f>IF(K5="","",K5-K6)</f>
      </c>
      <c r="L7" s="8">
        <f>IF(L5="","",L5-L6)</f>
      </c>
      <c r="M7" s="8">
        <f>IF(M5="","",M5-M6)</f>
      </c>
    </row>
    <row r="8" spans="1:13" x14ac:dyDescent="0.25">
      <c r="A8" t="s">
        <v>32</v>
      </c>
      <c r="B8" s="6">
        <v>2450000</v>
      </c>
      <c r="C8" s="6">
        <v>2540000</v>
      </c>
      <c r="D8" s="6">
        <v>2630000</v>
      </c>
      <c r="E8" s="6">
        <v>2720000</v>
      </c>
      <c r="F8" s="6">
        <v>2810000</v>
      </c>
      <c r="G8" s="6">
        <v>2900000</v>
      </c>
      <c r="H8" s="6"/>
      <c r="I8" s="6"/>
      <c r="J8" s="6"/>
      <c r="K8" s="6"/>
      <c r="L8" s="6"/>
      <c r="M8" s="6"/>
    </row>
    <row r="9" spans="1:13" x14ac:dyDescent="0.25">
      <c r="A9" t="s">
        <v>33</v>
      </c>
      <c r="B9" s="6">
        <v>1180000</v>
      </c>
      <c r="C9" s="6">
        <v>1210000</v>
      </c>
      <c r="D9" s="6">
        <v>1240000</v>
      </c>
      <c r="E9" s="6">
        <v>1270000</v>
      </c>
      <c r="F9" s="6">
        <v>1300000</v>
      </c>
      <c r="G9" s="6">
        <v>1330000</v>
      </c>
      <c r="H9" s="6"/>
      <c r="I9" s="6"/>
      <c r="J9" s="6"/>
      <c r="K9" s="6"/>
      <c r="L9" s="6"/>
      <c r="M9" s="6"/>
    </row>
    <row r="10" spans="1:13" x14ac:dyDescent="0.25">
      <c r="A10" s="7" t="s">
        <v>34</v>
      </c>
      <c r="B10" s="8">
        <f>IF(B5="","",B7-B8-B9)</f>
      </c>
      <c r="C10" s="8">
        <f>IF(C5="","",C7-C8-C9)</f>
      </c>
      <c r="D10" s="8">
        <f>IF(D5="","",D7-D8-D9)</f>
      </c>
      <c r="E10" s="8">
        <f>IF(E5="","",E7-E8-E9)</f>
      </c>
      <c r="F10" s="8">
        <f>IF(F5="","",F7-F8-F9)</f>
      </c>
      <c r="G10" s="8">
        <f>IF(G5="","",G7-G8-G9)</f>
      </c>
      <c r="H10" s="8">
        <f>IF(H5="","",H7-H8-H9)</f>
      </c>
      <c r="I10" s="8">
        <f>IF(I5="","",I7-I8-I9)</f>
      </c>
      <c r="J10" s="8">
        <f>IF(J5="","",J7-J8-J9)</f>
      </c>
      <c r="K10" s="8">
        <f>IF(K5="","",K7-K8-K9)</f>
      </c>
      <c r="L10" s="8">
        <f>IF(L5="","",L7-L8-L9)</f>
      </c>
      <c r="M10" s="8">
        <f>IF(M5="","",M7-M8-M9)</f>
      </c>
    </row>
    <row r="11" spans="1:13" x14ac:dyDescent="0.25">
      <c r="A11" t="s">
        <v>35</v>
      </c>
      <c r="B11" s="6">
        <v>18500000</v>
      </c>
      <c r="C11" s="6">
        <v>17900000</v>
      </c>
      <c r="D11" s="6">
        <v>17300000</v>
      </c>
      <c r="E11" s="6">
        <v>16800000</v>
      </c>
      <c r="F11" s="6">
        <v>16100000</v>
      </c>
      <c r="G11" s="6">
        <v>15500000</v>
      </c>
      <c r="H11" s="6"/>
      <c r="I11" s="6"/>
      <c r="J11" s="6"/>
      <c r="K11" s="6"/>
      <c r="L11" s="6"/>
      <c r="M11" s="6"/>
    </row>
    <row r="12" spans="1:13" x14ac:dyDescent="0.25">
      <c r="A12" t="s">
        <v>36</v>
      </c>
      <c r="B12" s="6">
        <v>620000</v>
      </c>
      <c r="C12" s="6">
        <v>600000</v>
      </c>
      <c r="D12" s="6">
        <v>590000</v>
      </c>
      <c r="E12" s="6">
        <v>560000</v>
      </c>
      <c r="F12" s="6">
        <v>640000</v>
      </c>
      <c r="G12" s="6">
        <v>600000</v>
      </c>
      <c r="H12" s="6"/>
      <c r="I12" s="6"/>
      <c r="J12" s="6"/>
      <c r="K12" s="6"/>
      <c r="L12" s="6"/>
      <c r="M12" s="6"/>
    </row>
    <row r="13" spans="1:13" x14ac:dyDescent="0.25">
      <c r="A13" t="s">
        <v>37</v>
      </c>
      <c r="B13" s="6">
        <v>212</v>
      </c>
      <c r="C13" s="6">
        <v>219</v>
      </c>
      <c r="D13" s="6">
        <v>227</v>
      </c>
      <c r="E13" s="6">
        <v>231</v>
      </c>
      <c r="F13" s="6">
        <v>240</v>
      </c>
      <c r="G13" s="6">
        <v>251</v>
      </c>
      <c r="H13" s="6"/>
      <c r="I13" s="6"/>
      <c r="J13" s="6"/>
      <c r="K13" s="6"/>
      <c r="L13" s="6"/>
      <c r="M13" s="6"/>
    </row>
    <row r="14" spans="1:13" x14ac:dyDescent="0.25">
      <c r="A14" t="s">
        <v>38</v>
      </c>
      <c r="B14" s="6">
        <v>11</v>
      </c>
      <c r="C14" s="6">
        <v>12</v>
      </c>
      <c r="D14" s="6">
        <v>13</v>
      </c>
      <c r="E14" s="6">
        <v>10</v>
      </c>
      <c r="F14" s="6">
        <v>14</v>
      </c>
      <c r="G14" s="6">
        <v>16</v>
      </c>
      <c r="H14" s="6"/>
      <c r="I14" s="6"/>
      <c r="J14" s="6"/>
      <c r="K14" s="6"/>
      <c r="L14" s="6"/>
      <c r="M14" s="6"/>
    </row>
    <row r="15" spans="1:13" x14ac:dyDescent="0.25">
      <c r="A15" t="s">
        <v>39</v>
      </c>
      <c r="B15" s="6">
        <v>4</v>
      </c>
      <c r="C15" s="6">
        <v>5</v>
      </c>
      <c r="D15" s="6">
        <v>5</v>
      </c>
      <c r="E15" s="6">
        <v>6</v>
      </c>
      <c r="F15" s="6">
        <v>5</v>
      </c>
      <c r="G15" s="6">
        <v>5</v>
      </c>
      <c r="H15" s="6"/>
      <c r="I15" s="6"/>
      <c r="J15" s="6"/>
      <c r="K15" s="6"/>
      <c r="L15" s="6"/>
      <c r="M15" s="6"/>
    </row>
    <row r="16" spans="1:13" x14ac:dyDescent="0.25">
      <c r="A16" t="s">
        <v>40</v>
      </c>
      <c r="B16" s="6">
        <v>980000</v>
      </c>
      <c r="C16" s="6">
        <v>1020000</v>
      </c>
      <c r="D16" s="6">
        <v>1100000</v>
      </c>
      <c r="E16" s="6">
        <v>1040000</v>
      </c>
      <c r="F16" s="6">
        <v>1150000</v>
      </c>
      <c r="G16" s="6">
        <v>1210000</v>
      </c>
      <c r="H16" s="6"/>
      <c r="I16" s="6"/>
      <c r="J16" s="6"/>
      <c r="K16" s="6"/>
      <c r="L16" s="6"/>
      <c r="M16" s="6"/>
    </row>
    <row r="17" spans="1:13" x14ac:dyDescent="0.25">
      <c r="A17" t="s">
        <v>41</v>
      </c>
      <c r="B17" s="6">
        <v>41</v>
      </c>
      <c r="C17" s="6">
        <v>41</v>
      </c>
      <c r="D17" s="6">
        <v>44</v>
      </c>
      <c r="E17" s="6">
        <v>44</v>
      </c>
      <c r="F17" s="6">
        <v>44</v>
      </c>
      <c r="G17" s="6">
        <v>46</v>
      </c>
      <c r="H17" s="6"/>
      <c r="I17" s="6"/>
      <c r="J17" s="6"/>
      <c r="K17" s="6"/>
      <c r="L17" s="6"/>
      <c r="M17" s="6"/>
    </row>
    <row r="18" spans="1:13" x14ac:dyDescent="0.25">
      <c r="A18" t="s">
        <v>42</v>
      </c>
      <c r="B18" s="6">
        <v>5600000</v>
      </c>
      <c r="C18" s="6">
        <v>5900000</v>
      </c>
      <c r="D18" s="6">
        <v>6400000</v>
      </c>
      <c r="E18" s="6">
        <v>6100000</v>
      </c>
      <c r="F18" s="6">
        <v>6800000</v>
      </c>
      <c r="G18" s="6">
        <v>7200000</v>
      </c>
      <c r="H18" s="6"/>
      <c r="I18" s="6"/>
      <c r="J18" s="6"/>
      <c r="K18" s="6"/>
      <c r="L18" s="6"/>
      <c r="M18" s="6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F19"/>
  <sheetViews>
    <sheetView workbookViewId="0" showGridLines="0"/>
  </sheetViews>
  <sheetFormatPr defaultRowHeight="15" outlineLevelRow="0" outlineLevelCol="0" x14ac:dyDescent="55"/>
  <cols>
    <col min="1" max="1" width="36" customWidth="1"/>
    <col min="2" max="5" width="16" customWidth="1"/>
    <col min="6" max="6" width="18" customWidth="1"/>
  </cols>
  <sheetData>
    <row r="1" spans="1:1" x14ac:dyDescent="0.25">
      <c r="A1" s="1" t="s">
        <v>43</v>
      </c>
    </row>
    <row r="2" spans="1:1" x14ac:dyDescent="0.25">
      <c r="A2" s="2" t="s">
        <v>44</v>
      </c>
    </row>
    <row r="4" spans="1:3" x14ac:dyDescent="0.25">
      <c r="A4" s="7" t="s">
        <v>45</v>
      </c>
      <c r="B4">
        <f>COUNT(Data!$B$5:$M$5)</f>
      </c>
      <c r="C4" s="7">
        <f>INDEX('Data'!$B$4:$M$4,B4)</f>
      </c>
    </row>
    <row r="6" ht="22" customHeight="1" spans="1:6" x14ac:dyDescent="0.25">
      <c r="A6" s="5" t="s">
        <v>46</v>
      </c>
      <c r="B6" s="5" t="s">
        <v>47</v>
      </c>
      <c r="C6" s="5" t="s">
        <v>48</v>
      </c>
      <c r="D6" s="5" t="s">
        <v>49</v>
      </c>
      <c r="E6" s="5" t="s">
        <v>50</v>
      </c>
      <c r="F6" s="5" t="s">
        <v>51</v>
      </c>
    </row>
    <row r="7" spans="1:6" x14ac:dyDescent="0.25">
      <c r="A7" t="s">
        <v>29</v>
      </c>
      <c r="B7" s="8">
        <f>INDEX(Data!$B$5:$M$5,$B$4)</f>
      </c>
      <c r="C7" s="6">
        <v>5600000</v>
      </c>
      <c r="D7" s="8">
        <f>INDEX(Data!$B$5:$M$5,($B$4-3))</f>
      </c>
      <c r="E7" s="8">
        <f>IFERROR(B7-D7,"")</f>
      </c>
      <c r="F7" s="7">
        <f>IF(B7="","",IF(B7&gt;=C7,"On track",IF(B7&gt;=C7*0.9,"Watch","Off track")))</f>
      </c>
    </row>
    <row r="8" spans="1:6" x14ac:dyDescent="0.25">
      <c r="A8" t="s">
        <v>52</v>
      </c>
      <c r="B8" s="9">
        <f>IFERROR(INDEX(Data!$B$7:$M$7,$B$4)/INDEX(Data!$B$5:$M$5,$B$4),"")</f>
      </c>
      <c r="C8" s="10">
        <v>0.75</v>
      </c>
      <c r="D8" s="9">
        <f>IFERROR(INDEX(Data!$B$7:$M$7,($B$4-3))/INDEX(Data!$B$5:$M$5,($B$4-3)),"")</f>
      </c>
      <c r="E8" s="9">
        <f>IFERROR(B8-D8,"")</f>
      </c>
      <c r="F8" s="7">
        <f>IF(B8="","",IF(B8&gt;=C8,"On track",IF(B8&gt;=C8*0.9,"Watch","Off track")))</f>
      </c>
    </row>
    <row r="9" spans="1:6" x14ac:dyDescent="0.25">
      <c r="A9" t="s">
        <v>34</v>
      </c>
      <c r="B9" s="8">
        <f>INDEX(Data!$B$10:$M$10,$B$4)</f>
      </c>
      <c r="C9" s="6">
        <v>-400000</v>
      </c>
      <c r="D9" s="8">
        <f>INDEX(Data!$B$10:$M$10,($B$4-3))</f>
      </c>
      <c r="E9" s="8">
        <f>IFERROR(B9-D9,"")</f>
      </c>
      <c r="F9" s="7">
        <f>IF(B9="","",IF(B9&gt;=C9,"On track",IF(B9&gt;=C9*0.9,"Watch","Off track")))</f>
      </c>
    </row>
    <row r="10" spans="1:6" x14ac:dyDescent="0.25">
      <c r="A10" t="s">
        <v>36</v>
      </c>
      <c r="B10" s="8">
        <f>INDEX(Data!$B$12:$M$12,$B$4)</f>
      </c>
      <c r="C10" s="6">
        <v>550000</v>
      </c>
      <c r="D10" s="8">
        <f>INDEX(Data!$B$12:$M$12,($B$4-3))</f>
      </c>
      <c r="E10" s="8">
        <f>IFERROR(B10-D10,"")</f>
      </c>
      <c r="F10" s="7">
        <f>IF(B10="","",IF(B10&lt;=C10,"On track",IF(B10&lt;=C10*1.1,"Watch","Off track")))</f>
      </c>
    </row>
    <row r="11" spans="1:6" x14ac:dyDescent="0.25">
      <c r="A11" t="s">
        <v>53</v>
      </c>
      <c r="B11" s="11">
        <f>IFERROR(INDEX(Data!$B$11:$M$11,$B$4)/INDEX(Data!$B$12:$M$12,$B$4),"")</f>
      </c>
      <c r="C11" s="12">
        <v>24</v>
      </c>
      <c r="D11" s="11">
        <f>IFERROR(INDEX(Data!$B$11:$M$11,($B$4-3))/INDEX(Data!$B$12:$M$12,($B$4-3)),"")</f>
      </c>
      <c r="E11" s="11">
        <f>IFERROR(B11-D11,"")</f>
      </c>
      <c r="F11" s="7">
        <f>IF(B11="","",IF(B11&gt;=C11,"On track",IF(B11&gt;=C11*0.9,"Watch","Off track")))</f>
      </c>
    </row>
    <row r="12" spans="1:6" x14ac:dyDescent="0.25">
      <c r="A12" t="s">
        <v>37</v>
      </c>
      <c r="B12" s="13">
        <f>INDEX(Data!$B$13:$M$13,$B$4)</f>
      </c>
      <c r="C12" s="14">
        <v>260</v>
      </c>
      <c r="D12" s="13">
        <f>INDEX(Data!$B$13:$M$13,($B$4-3))</f>
      </c>
      <c r="E12" s="13">
        <f>IFERROR(B12-D12,"")</f>
      </c>
      <c r="F12" s="7">
        <f>IF(B12="","",IF(B12&gt;=C12,"On track",IF(B12&gt;=C12*0.9,"Watch","Off track")))</f>
      </c>
    </row>
    <row r="13" spans="1:6" x14ac:dyDescent="0.25">
      <c r="A13" t="s">
        <v>54</v>
      </c>
      <c r="B13" s="9">
        <f>IFERROR(INDEX(Data!$B$15:$M$15,$B$4)/INDEX(Data!$B$13:$M$13,$B$4-1),"")</f>
      </c>
      <c r="C13" s="10">
        <v>0.02</v>
      </c>
      <c r="D13" s="9">
        <f>IFERROR(INDEX(Data!$B$15:$M$15,($B$4-3))/INDEX(Data!$B$13:$M$13,($B$4-3)-1),"")</f>
      </c>
      <c r="E13" s="9">
        <f>IFERROR(B13-D13,"")</f>
      </c>
      <c r="F13" s="7">
        <f>IF(B13="","",IF(B13&lt;=C13,"On track",IF(B13&lt;=C13*1.1,"Watch","Off track")))</f>
      </c>
    </row>
    <row r="14" spans="1:6" x14ac:dyDescent="0.25">
      <c r="A14" t="s">
        <v>55</v>
      </c>
      <c r="B14" s="8">
        <f>IFERROR(INDEX(Data!$B$5:$M$5,$B$4)/INDEX(Data!$B$13:$M$13,$B$4),"")</f>
      </c>
      <c r="C14" s="6">
        <v>22000</v>
      </c>
      <c r="D14" s="8">
        <f>IFERROR(INDEX(Data!$B$5:$M$5,($B$4-3))/INDEX(Data!$B$13:$M$13,($B$4-3)),"")</f>
      </c>
      <c r="E14" s="8">
        <f>IFERROR(B14-D14,"")</f>
      </c>
      <c r="F14" s="7">
        <f>IF(B14="","",IF(B14&gt;=C14,"On track",IF(B14&gt;=C14*0.9,"Watch","Off track")))</f>
      </c>
    </row>
    <row r="15" spans="1:6" x14ac:dyDescent="0.25">
      <c r="A15" t="s">
        <v>56</v>
      </c>
      <c r="B15" s="8">
        <f>IFERROR(INDEX(Data!$B$16:$M$16,$B$4)/INDEX(Data!$B$14:$M$14,$B$4),"")</f>
      </c>
      <c r="C15" s="6">
        <v>70000</v>
      </c>
      <c r="D15" s="8">
        <f>IFERROR(INDEX(Data!$B$16:$M$16,($B$4-3))/INDEX(Data!$B$14:$M$14,($B$4-3)),"")</f>
      </c>
      <c r="E15" s="8">
        <f>IFERROR(B15-D15,"")</f>
      </c>
      <c r="F15" s="7">
        <f>IF(B15="","",IF(B15&lt;=C15,"On track",IF(B15&lt;=C15*1.1,"Watch","Off track")))</f>
      </c>
    </row>
    <row r="16" spans="1:6" x14ac:dyDescent="0.25">
      <c r="A16" t="s">
        <v>57</v>
      </c>
      <c r="B16" s="8">
        <f>IFERROR(INDEX(Data!$B$5:$M$5,$B$4)/INDEX(Data!$B$17:$M$17,$B$4),"")</f>
      </c>
      <c r="C16" s="6">
        <v>130000</v>
      </c>
      <c r="D16" s="8">
        <f>IFERROR(INDEX(Data!$B$5:$M$5,($B$4-3))/INDEX(Data!$B$17:$M$17,($B$4-3)),"")</f>
      </c>
      <c r="E16" s="8">
        <f>IFERROR(B16-D16,"")</f>
      </c>
      <c r="F16" s="7">
        <f>IF(B16="","",IF(B16&gt;=C16,"On track",IF(B16&gt;=C16*0.9,"Watch","Off track")))</f>
      </c>
    </row>
    <row r="17" spans="1:6" x14ac:dyDescent="0.25">
      <c r="A17" t="s">
        <v>58</v>
      </c>
      <c r="B17" s="15">
        <f>IFERROR(INDEX(Data!$B$18:$M$18,$B$4)/INDEX(Data!$B$5:$M$5,$B$4)*30,"")</f>
      </c>
      <c r="C17" s="16">
        <v>45</v>
      </c>
      <c r="D17" s="15">
        <f>IFERROR(INDEX(Data!$B$18:$M$18,($B$4-3))/INDEX(Data!$B$5:$M$5,($B$4-3))*30,"")</f>
      </c>
      <c r="E17" s="15">
        <f>IFERROR(B17-D17,"")</f>
      </c>
      <c r="F17" s="7">
        <f>IF(B17="","",IF(B17&lt;=C17,"On track",IF(B17&lt;=C17*1.1,"Watch","Off track")))</f>
      </c>
    </row>
    <row r="19" spans="1:1" x14ac:dyDescent="0.25">
      <c r="A19" s="17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C12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60" customWidth="1"/>
    <col min="3" max="3" width="28" customWidth="1"/>
  </cols>
  <sheetData>
    <row r="1" spans="1:1" x14ac:dyDescent="0.25">
      <c r="A1" s="1" t="s">
        <v>60</v>
      </c>
    </row>
    <row r="2" spans="1:1" x14ac:dyDescent="0.25">
      <c r="A2" s="2" t="s">
        <v>61</v>
      </c>
    </row>
    <row r="4" ht="22" customHeight="1" spans="1:3" x14ac:dyDescent="0.25">
      <c r="A4" s="5" t="s">
        <v>46</v>
      </c>
      <c r="B4" s="5" t="s">
        <v>62</v>
      </c>
      <c r="C4" s="5" t="s">
        <v>63</v>
      </c>
    </row>
    <row r="5" spans="1:3" x14ac:dyDescent="0.25">
      <c r="A5" s="18" t="s">
        <v>29</v>
      </c>
      <c r="B5" s="18" t="s">
        <v>64</v>
      </c>
      <c r="C5" s="18" t="s">
        <v>65</v>
      </c>
    </row>
    <row r="6" spans="1:3" x14ac:dyDescent="0.25">
      <c r="A6" s="18" t="s">
        <v>52</v>
      </c>
      <c r="B6" s="18" t="s">
        <v>66</v>
      </c>
      <c r="C6" s="18" t="s">
        <v>67</v>
      </c>
    </row>
    <row r="7" spans="1:3" x14ac:dyDescent="0.25">
      <c r="A7" s="18" t="s">
        <v>36</v>
      </c>
      <c r="B7" s="18" t="s">
        <v>68</v>
      </c>
      <c r="C7" s="18" t="s">
        <v>69</v>
      </c>
    </row>
    <row r="8" spans="1:3" x14ac:dyDescent="0.25">
      <c r="A8" s="18" t="s">
        <v>70</v>
      </c>
      <c r="B8" s="18" t="s">
        <v>71</v>
      </c>
      <c r="C8" s="18" t="s">
        <v>72</v>
      </c>
    </row>
    <row r="9" spans="1:3" x14ac:dyDescent="0.25">
      <c r="A9" s="18" t="s">
        <v>73</v>
      </c>
      <c r="B9" s="18" t="s">
        <v>74</v>
      </c>
      <c r="C9" s="18" t="s">
        <v>75</v>
      </c>
    </row>
    <row r="10" spans="1:3" x14ac:dyDescent="0.25">
      <c r="A10" s="18" t="s">
        <v>54</v>
      </c>
      <c r="B10" s="18" t="s">
        <v>76</v>
      </c>
      <c r="C10" s="18" t="s">
        <v>75</v>
      </c>
    </row>
    <row r="11" spans="1:3" x14ac:dyDescent="0.25">
      <c r="A11" s="18" t="s">
        <v>56</v>
      </c>
      <c r="B11" s="18" t="s">
        <v>77</v>
      </c>
      <c r="C11" s="18" t="s">
        <v>78</v>
      </c>
    </row>
    <row r="12" spans="1:3" x14ac:dyDescent="0.25">
      <c r="A12" s="18" t="s">
        <v>58</v>
      </c>
      <c r="B12" s="18" t="s">
        <v>79</v>
      </c>
      <c r="C12" s="18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Data</vt:lpstr>
      <vt:lpstr>Dashboard</vt:lpstr>
      <vt:lpstr>Definitions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Simplify (withsimplify.in)</dc:creator>
  <dc:title/>
  <dc:subject/>
  <dc:description/>
  <cp:keywords/>
  <cp:category/>
  <cp:lastModifiedBy>Unknown</cp:lastModifiedBy>
  <dcterms:created xsi:type="dcterms:W3CDTF">2026-09-16T09:00:00Z</dcterms:created>
  <dcterms:modified xsi:type="dcterms:W3CDTF">2026-09-16T17:09:58Z</dcterms:modified>
</cp:coreProperties>
</file>