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Stages" state="visible" r:id="rId5"/>
    <sheet sheetId="3" name="Pipeline" state="visible" r:id="rId6"/>
    <sheet sheetId="4" name="Forecast" state="visible" r:id="rId7"/>
  </sheets>
  <calcPr calcId="171027" fullCalcOnLoad="1"/>
</workbook>
</file>

<file path=xl/sharedStrings.xml><?xml version="1.0" encoding="utf-8"?>
<sst xmlns="http://schemas.openxmlformats.org/spreadsheetml/2006/main" count="166" uniqueCount="138">
  <si>
    <t>Sales forecast</t>
  </si>
  <si>
    <t>Free from Simplify, withsimplify.in/templates/sales-forecast</t>
  </si>
  <si>
    <t>WHAT IT DOES</t>
  </si>
  <si>
    <t>Turns a list of open deals into a monthly revenue forecast, weighted by how often deals at each stage have actually closed rather than by how confident anyone feels about them.</t>
  </si>
  <si>
    <t/>
  </si>
  <si>
    <t>HOW TO USE IT</t>
  </si>
  <si>
    <t>1. Stages: your pipeline stages, with how many deals reached each one historically and how many of those went on to close. The conversion rate is calculated, and that is the weight the forecast uses.</t>
  </si>
  <si>
    <t>2. Pipeline: one row per open deal, with its stage, value, expected close month and owner. The weighted value is calculated.</t>
  </si>
  <si>
    <t>3. Forecast: the weighted pipeline by close month, plus whatever revenue is already committed, against actuals as they arrive.</t>
  </si>
  <si>
    <t>Shaded cells are yours. Everything else is a formula. Eighteen invented deals are in the file to show the shape.</t>
  </si>
  <si>
    <t>THE ONE IDEA THIS FILE IS BUILT ON</t>
  </si>
  <si>
    <t>Most sales forecasts are weighted by confidence: someone assigns a percentage to each deal based on how it feels. Those percentages are optimistic in a consistent direction, and nobody ever goes back to check.</t>
  </si>
  <si>
    <t>Historical stage conversion is not a matter of opinion. If deals that reached Proposal sent have closed 28% of the time across the last two years, a deal at Proposal sent is worth 28% of its value, whatever the account executive believes about this particular one.</t>
  </si>
  <si>
    <t>It will be wrong about any individual deal and roughly right across twenty of them, which is what a forecast is for.</t>
  </si>
  <si>
    <t>GETTING THE STAGE DATA</t>
  </si>
  <si>
    <t>Export closed deals from the last eighteen to twenty-four months and count, for each stage, how many deals ever reached it and how many of those eventually closed won. That is the whole exercise, and it is an afternoon even without a CRM that reports it.</t>
  </si>
  <si>
    <t>If you genuinely have no history, start with the weights as they are, record what actually happens, and replace them after two quarters with your own.</t>
  </si>
  <si>
    <t>WHY THE CLOSE MONTH SLIPS</t>
  </si>
  <si>
    <t>Deals slip later far more often than they pull forward. If your closed deals took an average of three weeks longer than forecast, add three weeks to every expected close date before you enter it.</t>
  </si>
  <si>
    <t>Track it. The Forecast sheet compares forecast against actual each month, and after two quarters the pattern in that row tells you more than any single deal review.</t>
  </si>
  <si>
    <t>WHAT IT IS NOT</t>
  </si>
  <si>
    <t>Not a CRM, and not a substitute for one once you have more than about forty open deals.</t>
  </si>
  <si>
    <t>Not a commitment. A weighted forecast is a statistical expectation across a pipeline, not a number any individual is promising.</t>
  </si>
  <si>
    <t>It forecasts bookings, not cash. When the money arrives depends on payment terms and collections, which the 13-week cash flow template handles.</t>
  </si>
  <si>
    <t>Guide to using this template: withsimplify.in/templates/sales-forecast</t>
  </si>
  <si>
    <t>How often deals at each stage actually close</t>
  </si>
  <si>
    <t>From your own history. Shaded cells are yours.</t>
  </si>
  <si>
    <t>#</t>
  </si>
  <si>
    <t>Stage</t>
  </si>
  <si>
    <t>What it means</t>
  </si>
  <si>
    <t>Deals that reached it</t>
  </si>
  <si>
    <t>Of those, closed won</t>
  </si>
  <si>
    <t>Conversion</t>
  </si>
  <si>
    <t>Weight used</t>
  </si>
  <si>
    <t>Qualified</t>
  </si>
  <si>
    <t>Budget, need and authority confirmed</t>
  </si>
  <si>
    <t>Discovery done</t>
  </si>
  <si>
    <t>Requirements understood and scoped</t>
  </si>
  <si>
    <t>Proposal sent</t>
  </si>
  <si>
    <t>Commercial proposal with the customer</t>
  </si>
  <si>
    <t>Verbal yes</t>
  </si>
  <si>
    <t>Agreed in principle, subject to paperwork</t>
  </si>
  <si>
    <t>In procurement</t>
  </si>
  <si>
    <t>Legal review and purchase order in progress</t>
  </si>
  <si>
    <t>Overall, from Qualified</t>
  </si>
  <si>
    <t>Deals that reached it counts every deal that ever got to this stage, including the ones that went on past it. So the numbers fall as you go down and the conversion rises.</t>
  </si>
  <si>
    <t>Of those, closed won is how many of that group eventually became revenue. It is the same figure on every row if you count it correctly, because every won deal passed through every stage.</t>
  </si>
  <si>
    <t>Weight used defaults to the calculated conversion. Override it only with a reason you would say out loud, and write the reason next to it.</t>
  </si>
  <si>
    <t>Rebuild these numbers every six months. A stage definition that drifts, or a move up market, changes them.</t>
  </si>
  <si>
    <t>Every open deal</t>
  </si>
  <si>
    <t>Shaded cells are yours. Stage weight and weighted value are calculated.</t>
  </si>
  <si>
    <t>Deal</t>
  </si>
  <si>
    <t>Customer</t>
  </si>
  <si>
    <t>Stage #</t>
  </si>
  <si>
    <t>Annual value</t>
  </si>
  <si>
    <t>Close month (1=Apr)</t>
  </si>
  <si>
    <t>Owner</t>
  </si>
  <si>
    <t>Stage weight</t>
  </si>
  <si>
    <t>Weighted value</t>
  </si>
  <si>
    <t>Platform licence</t>
  </si>
  <si>
    <t>Client A</t>
  </si>
  <si>
    <t>Priya</t>
  </si>
  <si>
    <t>Renewal plus seats</t>
  </si>
  <si>
    <t>Client B</t>
  </si>
  <si>
    <t>Arun</t>
  </si>
  <si>
    <t>New division</t>
  </si>
  <si>
    <t>Client C</t>
  </si>
  <si>
    <t>Pilot to production</t>
  </si>
  <si>
    <t>Client D</t>
  </si>
  <si>
    <t>Enterprise rollout</t>
  </si>
  <si>
    <t>Client E</t>
  </si>
  <si>
    <t>Regional expansion</t>
  </si>
  <si>
    <t>Client F</t>
  </si>
  <si>
    <t>Nikhil</t>
  </si>
  <si>
    <t>Replacement deal</t>
  </si>
  <si>
    <t>Client G</t>
  </si>
  <si>
    <t>Add-on module</t>
  </si>
  <si>
    <t>Group contract</t>
  </si>
  <si>
    <t>Client H</t>
  </si>
  <si>
    <t>Second site</t>
  </si>
  <si>
    <t>Multi-year deal</t>
  </si>
  <si>
    <t>Client I</t>
  </si>
  <si>
    <t>Upgrade</t>
  </si>
  <si>
    <t>Client J</t>
  </si>
  <si>
    <t>New logo</t>
  </si>
  <si>
    <t>Client K</t>
  </si>
  <si>
    <t>Departmental</t>
  </si>
  <si>
    <t>Client L</t>
  </si>
  <si>
    <t>Framework agreement</t>
  </si>
  <si>
    <t>Client M</t>
  </si>
  <si>
    <t>Expansion</t>
  </si>
  <si>
    <t>Pilot</t>
  </si>
  <si>
    <t>Client N</t>
  </si>
  <si>
    <t>Renewal</t>
  </si>
  <si>
    <t>All open deals</t>
  </si>
  <si>
    <t>Weighted as a share of the pipeline</t>
  </si>
  <si>
    <t>A low figure is not bad news. It means most of the pipeline is early, which is what a healthy pipeline looks like.</t>
  </si>
  <si>
    <t>Stage # links to the Stages sheet, so changing a conversion rate there reweights the whole pipeline here.</t>
  </si>
  <si>
    <t>Annual value is the recurring annual value of the deal, excluding one-off implementation fees. Forecast those separately if they are material.</t>
  </si>
  <si>
    <t>Close month is when you expect the contract signed, not when the cash arrives.</t>
  </si>
  <si>
    <t>Sort by weighted value to see which deals actually matter. It is rarely the same order as sorting by deal size.</t>
  </si>
  <si>
    <t>The forecast, and how wrong it was</t>
  </si>
  <si>
    <t>Shaded rows are yours. Everything else is calculated.</t>
  </si>
  <si>
    <t>Apr</t>
  </si>
  <si>
    <t>May</t>
  </si>
  <si>
    <t>Jun</t>
  </si>
  <si>
    <t>Jul</t>
  </si>
  <si>
    <t>Aug</t>
  </si>
  <si>
    <t>Sep</t>
  </si>
  <si>
    <t>Oct</t>
  </si>
  <si>
    <t>Nov</t>
  </si>
  <si>
    <t>Dec</t>
  </si>
  <si>
    <t>Jan</t>
  </si>
  <si>
    <t>Feb</t>
  </si>
  <si>
    <t>Mar</t>
  </si>
  <si>
    <t>Year</t>
  </si>
  <si>
    <t>Committed and recurring</t>
  </si>
  <si>
    <t>Weighted new business</t>
  </si>
  <si>
    <t>Forecast</t>
  </si>
  <si>
    <t>Actual</t>
  </si>
  <si>
    <t>Variance</t>
  </si>
  <si>
    <t>Variance %</t>
  </si>
  <si>
    <t>Open deals closing</t>
  </si>
  <si>
    <t>Unweighted pipeline value</t>
  </si>
  <si>
    <t>HOW GOOD IS THE FORECAST?</t>
  </si>
  <si>
    <t>Months with an actual recorded</t>
  </si>
  <si>
    <t>Average variance, signed</t>
  </si>
  <si>
    <t>Consistently positive means you forecast low. Consistently negative means optimistic weights or slipping close dates.</t>
  </si>
  <si>
    <t>Average variance, as a percentage</t>
  </si>
  <si>
    <t>The number to watch. Under 10% either way is a forecast people can plan on.</t>
  </si>
  <si>
    <t>Forecast so far</t>
  </si>
  <si>
    <t>Actual so far</t>
  </si>
  <si>
    <t>Accuracy to date</t>
  </si>
  <si>
    <t>Actual against forecast for the months that have closed.</t>
  </si>
  <si>
    <t>Committed and recurring is revenue you already have: subscriptions in force, contracted minimums, retainers. It is not part of the pipeline and should never be weighted.</t>
  </si>
  <si>
    <t>Weighted new business comes from the Pipeline sheet, by expected close month.</t>
  </si>
  <si>
    <t>Unweighted pipeline value is there for contrast. The gap between it and the weighted figure is the reason weighting exists, and looking at the unweighted number is how sales forecasts become fiction.</t>
  </si>
  <si>
    <t>Fill in Actual as each month closes. Two quarters of that row is worth more than any amount of arguing about individual deals.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</si>
</sst>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Red]-0.0%"/>
    <numFmt numFmtId="165" formatCode="#,##0;[Red]-#,##0"/>
  </numFmts>
  <fonts count="6" x14ac:knownFonts="1">
    <font>
      <color theme="1"/>
      <family val="2"/>
      <scheme val="minor"/>
      <sz val="11"/>
      <name val="Calibri"/>
    </font>
    <font>
      <b/>
      <color rgb="FF121316"/>
      <sz val="16"/>
    </font>
    <font>
      <color rgb="FF6B6B6B"/>
      <sz val="10"/>
    </font>
    <font>
      <b/>
    </font>
    <font>
      <b/>
      <color rgb="FFFFFFFF"/>
    </font>
    <font>
      <b/>
      <color rgb="FF121316"/>
    </font>
  </fonts>
  <fills count="5">
    <fill>
      <patternFill patternType="none"/>
    </fill>
    <fill>
      <patternFill patternType="gray125"/>
    </fill>
    <fill>
      <patternFill patternType="solid">
        <fgColor rgb="FF121316"/>
      </patternFill>
    </fill>
    <fill>
      <patternFill patternType="solid">
        <fgColor rgb="FFF1F8D0"/>
      </patternFill>
    </fill>
    <fill>
      <patternFill patternType="solid">
        <fgColor rgb="FFF2F2EE"/>
      </patternFill>
    </fill>
  </fills>
  <borders count="2">
    <border>
      <left/>
      <right/>
      <top/>
      <bottom/>
      <diagonal/>
    </border>
    <border>
      <left/>
      <right/>
      <top style="thin">
        <color rgb="FF121316"/>
      </top>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center" wrapText="1"/>
    </xf>
    <xf numFmtId="0" fontId="0" fillId="3" borderId="0" xfId="0" applyFill="1"/>
    <xf numFmtId="164" fontId="0" fillId="0" borderId="0" xfId="0" applyNumberFormat="1"/>
    <xf numFmtId="0" fontId="3" fillId="0" borderId="1" xfId="0" applyFont="1" applyBorder="1"/>
    <xf numFmtId="164" fontId="3" fillId="0" borderId="1" xfId="0" applyNumberFormat="1" applyFont="1" applyBorder="1"/>
    <xf numFmtId="1" fontId="0" fillId="3" borderId="0" xfId="0" applyNumberFormat="1" applyFill="1"/>
    <xf numFmtId="165" fontId="0" fillId="3" borderId="0" xfId="0" applyNumberFormat="1" applyFill="1"/>
    <xf numFmtId="165" fontId="0" fillId="0" borderId="0" xfId="0" applyNumberFormat="1"/>
    <xf numFmtId="165" fontId="3" fillId="0" borderId="1" xfId="0" applyNumberFormat="1" applyFont="1" applyBorder="1"/>
    <xf numFmtId="0" fontId="3" fillId="0" borderId="0" xfId="0" applyFont="1"/>
    <xf numFmtId="164" fontId="3" fillId="0" borderId="0" xfId="0" applyNumberFormat="1" applyFont="1"/>
    <xf numFmtId="1" fontId="0" fillId="0" borderId="0" xfId="0" applyNumberFormat="1"/>
    <xf numFmtId="0" fontId="5" fillId="4" borderId="0" xfId="0" applyFont="1" applyFill="1"/>
    <xf numFmtId="0" fontId="0" fillId="4" borderId="0" xfId="0" applyFill="1"/>
    <xf numFmtId="1" fontId="3" fillId="0" borderId="0" xfId="0" applyNumberFormat="1" applyFont="1"/>
    <xf numFmtId="165"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8F850"/>
  </sheetPr>
  <dimension ref="A1:A32"/>
  <sheetViews>
    <sheetView workbookViewId="0" showGridLines="0"/>
  </sheetViews>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4" t="s">
        <v>4</v>
      </c>
    </row>
    <row r="7" spans="1:1" x14ac:dyDescent="0.25">
      <c r="A7" s="3" t="s">
        <v>5</v>
      </c>
    </row>
    <row r="8" spans="1:1" x14ac:dyDescent="0.25">
      <c r="A8" s="4" t="s">
        <v>6</v>
      </c>
    </row>
    <row r="9" spans="1:1" x14ac:dyDescent="0.25">
      <c r="A9" s="4" t="s">
        <v>7</v>
      </c>
    </row>
    <row r="10" spans="1:1" x14ac:dyDescent="0.25">
      <c r="A10" s="4" t="s">
        <v>8</v>
      </c>
    </row>
    <row r="11" spans="1:1" x14ac:dyDescent="0.25">
      <c r="A11" s="4" t="s">
        <v>4</v>
      </c>
    </row>
    <row r="12" spans="1:1" x14ac:dyDescent="0.25">
      <c r="A12" s="4" t="s">
        <v>9</v>
      </c>
    </row>
    <row r="13" spans="1:1" x14ac:dyDescent="0.25">
      <c r="A13" s="4" t="s">
        <v>4</v>
      </c>
    </row>
    <row r="14" spans="1:1" x14ac:dyDescent="0.25">
      <c r="A14" s="3" t="s">
        <v>10</v>
      </c>
    </row>
    <row r="15" spans="1:1" x14ac:dyDescent="0.25">
      <c r="A15" s="4" t="s">
        <v>11</v>
      </c>
    </row>
    <row r="16" spans="1:1" x14ac:dyDescent="0.25">
      <c r="A16" s="4" t="s">
        <v>12</v>
      </c>
    </row>
    <row r="17" spans="1:1" x14ac:dyDescent="0.25">
      <c r="A17" s="4" t="s">
        <v>13</v>
      </c>
    </row>
    <row r="18" spans="1:1" x14ac:dyDescent="0.25">
      <c r="A18" s="4" t="s">
        <v>4</v>
      </c>
    </row>
    <row r="19" spans="1:1" x14ac:dyDescent="0.25">
      <c r="A19" s="3" t="s">
        <v>14</v>
      </c>
    </row>
    <row r="20" spans="1:1" x14ac:dyDescent="0.25">
      <c r="A20" s="4" t="s">
        <v>15</v>
      </c>
    </row>
    <row r="21" spans="1:1" x14ac:dyDescent="0.25">
      <c r="A21" s="4" t="s">
        <v>16</v>
      </c>
    </row>
    <row r="22" spans="1:1" x14ac:dyDescent="0.25">
      <c r="A22" s="4" t="s">
        <v>4</v>
      </c>
    </row>
    <row r="23" spans="1:1" x14ac:dyDescent="0.25">
      <c r="A23" s="3" t="s">
        <v>17</v>
      </c>
    </row>
    <row r="24" spans="1:1" x14ac:dyDescent="0.25">
      <c r="A24" s="4" t="s">
        <v>18</v>
      </c>
    </row>
    <row r="25" spans="1:1" x14ac:dyDescent="0.25">
      <c r="A25" s="4" t="s">
        <v>19</v>
      </c>
    </row>
    <row r="26" spans="1:1" x14ac:dyDescent="0.25">
      <c r="A26" s="4" t="s">
        <v>4</v>
      </c>
    </row>
    <row r="27" spans="1:1" x14ac:dyDescent="0.25">
      <c r="A27" s="3" t="s">
        <v>20</v>
      </c>
    </row>
    <row r="28" spans="1:1" x14ac:dyDescent="0.25">
      <c r="A28" s="4" t="s">
        <v>21</v>
      </c>
    </row>
    <row r="29" spans="1:1" x14ac:dyDescent="0.25">
      <c r="A29" s="4" t="s">
        <v>22</v>
      </c>
    </row>
    <row r="30" spans="1:1" x14ac:dyDescent="0.25">
      <c r="A30" s="4" t="s">
        <v>23</v>
      </c>
    </row>
    <row r="31" spans="1:1" x14ac:dyDescent="0.25">
      <c r="A31" s="4" t="s">
        <v>4</v>
      </c>
    </row>
    <row r="32" spans="1:1" x14ac:dyDescent="0.25">
      <c r="A32" s="4" t="s">
        <v>24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G15"/>
  <sheetViews>
    <sheetView workbookViewId="0" showGridLines="0"/>
  </sheetViews>
  <sheetFormatPr defaultRowHeight="15" outlineLevelRow="0" outlineLevelCol="0" x14ac:dyDescent="55"/>
  <cols>
    <col min="1" max="1" width="8" customWidth="1"/>
    <col min="2" max="2" width="22" customWidth="1"/>
    <col min="3" max="3" width="44" customWidth="1"/>
    <col min="4" max="5" width="16" customWidth="1"/>
    <col min="6" max="7" width="14" customWidth="1"/>
  </cols>
  <sheetData>
    <row r="1" spans="1:1" x14ac:dyDescent="0.25">
      <c r="A1" s="1" t="s">
        <v>25</v>
      </c>
    </row>
    <row r="2" spans="1:1" x14ac:dyDescent="0.25">
      <c r="A2" s="2" t="s">
        <v>26</v>
      </c>
    </row>
    <row r="4" ht="32" customHeight="1" spans="1:7" x14ac:dyDescent="0.25">
      <c r="A4" s="5" t="s">
        <v>27</v>
      </c>
      <c r="B4" s="5" t="s">
        <v>28</v>
      </c>
      <c r="C4" s="5" t="s">
        <v>29</v>
      </c>
      <c r="D4" s="5" t="s">
        <v>30</v>
      </c>
      <c r="E4" s="5" t="s">
        <v>31</v>
      </c>
      <c r="F4" s="5" t="s">
        <v>32</v>
      </c>
      <c r="G4" s="5" t="s">
        <v>33</v>
      </c>
    </row>
    <row r="5" spans="1:7" x14ac:dyDescent="0.25">
      <c r="A5">
        <v>1</v>
      </c>
      <c r="B5" s="6" t="s">
        <v>34</v>
      </c>
      <c r="C5" s="6" t="s">
        <v>35</v>
      </c>
      <c r="D5" s="6">
        <v>240</v>
      </c>
      <c r="E5" s="6">
        <v>22</v>
      </c>
      <c r="F5" s="7">
        <f>IFERROR(E5/D5,0)</f>
      </c>
      <c r="G5" s="7">
        <f>IF(F5="",0,F5)</f>
      </c>
    </row>
    <row r="6" spans="1:7" x14ac:dyDescent="0.25">
      <c r="A6">
        <v>2</v>
      </c>
      <c r="B6" s="6" t="s">
        <v>36</v>
      </c>
      <c r="C6" s="6" t="s">
        <v>37</v>
      </c>
      <c r="D6" s="6">
        <v>140</v>
      </c>
      <c r="E6" s="6">
        <v>22</v>
      </c>
      <c r="F6" s="7">
        <f>IFERROR(E6/D6,0)</f>
      </c>
      <c r="G6" s="7">
        <f>IF(F6="",0,F6)</f>
      </c>
    </row>
    <row r="7" spans="1:7" x14ac:dyDescent="0.25">
      <c r="A7">
        <v>3</v>
      </c>
      <c r="B7" s="6" t="s">
        <v>38</v>
      </c>
      <c r="C7" s="6" t="s">
        <v>39</v>
      </c>
      <c r="D7" s="6">
        <v>78</v>
      </c>
      <c r="E7" s="6">
        <v>22</v>
      </c>
      <c r="F7" s="7">
        <f>IFERROR(E7/D7,0)</f>
      </c>
      <c r="G7" s="7">
        <f>IF(F7="",0,F7)</f>
      </c>
    </row>
    <row r="8" spans="1:7" x14ac:dyDescent="0.25">
      <c r="A8">
        <v>4</v>
      </c>
      <c r="B8" s="6" t="s">
        <v>40</v>
      </c>
      <c r="C8" s="6" t="s">
        <v>41</v>
      </c>
      <c r="D8" s="6">
        <v>40</v>
      </c>
      <c r="E8" s="6">
        <v>22</v>
      </c>
      <c r="F8" s="7">
        <f>IFERROR(E8/D8,0)</f>
      </c>
      <c r="G8" s="7">
        <f>IF(F8="",0,F8)</f>
      </c>
    </row>
    <row r="9" spans="1:7" x14ac:dyDescent="0.25">
      <c r="A9">
        <v>5</v>
      </c>
      <c r="B9" s="6" t="s">
        <v>42</v>
      </c>
      <c r="C9" s="6" t="s">
        <v>43</v>
      </c>
      <c r="D9" s="6">
        <v>29</v>
      </c>
      <c r="E9" s="6">
        <v>22</v>
      </c>
      <c r="F9" s="7">
        <f>IFERROR(E9/D9,0)</f>
      </c>
      <c r="G9" s="7">
        <f>IF(F9="",0,F9)</f>
      </c>
    </row>
    <row r="10" spans="1:7" x14ac:dyDescent="0.25">
      <c r="A10" s="8"/>
      <c r="B10" s="8" t="s">
        <v>44</v>
      </c>
      <c r="C10" s="8"/>
      <c r="D10" s="8"/>
      <c r="E10" s="8"/>
      <c r="F10" s="9">
        <f>IFERROR(E5/D5,0)</f>
      </c>
      <c r="G10" s="8"/>
    </row>
    <row r="12" spans="1:1" x14ac:dyDescent="0.25">
      <c r="A12" s="4" t="s">
        <v>45</v>
      </c>
    </row>
    <row r="13" spans="1:1" x14ac:dyDescent="0.25">
      <c r="A13" s="4" t="s">
        <v>46</v>
      </c>
    </row>
    <row r="14" spans="1:1" x14ac:dyDescent="0.25">
      <c r="A14" s="4" t="s">
        <v>47</v>
      </c>
    </row>
    <row r="15" spans="1:1" x14ac:dyDescent="0.25">
      <c r="A15" s="4" t="s">
        <v>48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I52"/>
  <sheetViews>
    <sheetView workbookViewId="0" showGridLines="0"/>
  </sheetViews>
  <sheetFormatPr defaultRowHeight="15" outlineLevelRow="0" outlineLevelCol="0" x14ac:dyDescent="55"/>
  <cols>
    <col min="1" max="1" width="24" customWidth="1"/>
    <col min="2" max="2" width="16" customWidth="1"/>
    <col min="3" max="3" width="8" customWidth="1"/>
    <col min="4" max="4" width="20" customWidth="1"/>
    <col min="5" max="5" width="18" customWidth="1"/>
    <col min="6" max="7" width="14" customWidth="1"/>
    <col min="8" max="8" width="18" customWidth="1"/>
    <col min="9" max="9" width="16" customWidth="1"/>
  </cols>
  <sheetData>
    <row r="1" spans="1:1" x14ac:dyDescent="0.25">
      <c r="A1" s="1" t="s">
        <v>49</v>
      </c>
    </row>
    <row r="2" spans="1:1" x14ac:dyDescent="0.25">
      <c r="A2" s="2" t="s">
        <v>50</v>
      </c>
    </row>
    <row r="4" ht="32" customHeight="1" spans="1:9" x14ac:dyDescent="0.25">
      <c r="A4" s="5" t="s">
        <v>51</v>
      </c>
      <c r="B4" s="5" t="s">
        <v>52</v>
      </c>
      <c r="C4" s="5" t="s">
        <v>53</v>
      </c>
      <c r="D4" s="5" t="s">
        <v>28</v>
      </c>
      <c r="E4" s="5" t="s">
        <v>54</v>
      </c>
      <c r="F4" s="5" t="s">
        <v>55</v>
      </c>
      <c r="G4" s="5" t="s">
        <v>56</v>
      </c>
      <c r="H4" s="5" t="s">
        <v>57</v>
      </c>
      <c r="I4" s="5" t="s">
        <v>58</v>
      </c>
    </row>
    <row r="5" spans="1:9" x14ac:dyDescent="0.25">
      <c r="A5" s="6" t="s">
        <v>59</v>
      </c>
      <c r="B5" s="6" t="s">
        <v>60</v>
      </c>
      <c r="C5" s="10">
        <v>5</v>
      </c>
      <c r="D5">
        <f>IFERROR(INDEX(Stages!$B$5:$B$9,C5),"")</f>
      </c>
      <c r="E5" s="11">
        <v>2400000</v>
      </c>
      <c r="F5" s="10">
        <v>1</v>
      </c>
      <c r="G5" s="6" t="s">
        <v>61</v>
      </c>
      <c r="H5" s="7">
        <f>IFERROR(INDEX(Stages!$G$5:$G$9,C5),0)</f>
      </c>
      <c r="I5" s="12">
        <f>IF(A5="",0,N(E5)*H5)</f>
      </c>
    </row>
    <row r="6" spans="1:9" x14ac:dyDescent="0.25">
      <c r="A6" s="6" t="s">
        <v>62</v>
      </c>
      <c r="B6" s="6" t="s">
        <v>63</v>
      </c>
      <c r="C6" s="10">
        <v>4</v>
      </c>
      <c r="D6">
        <f>IFERROR(INDEX(Stages!$B$5:$B$9,C6),"")</f>
      </c>
      <c r="E6" s="11">
        <v>900000</v>
      </c>
      <c r="F6" s="10">
        <v>1</v>
      </c>
      <c r="G6" s="6" t="s">
        <v>64</v>
      </c>
      <c r="H6" s="7">
        <f>IFERROR(INDEX(Stages!$G$5:$G$9,C6),0)</f>
      </c>
      <c r="I6" s="12">
        <f>IF(A6="",0,N(E6)*H6)</f>
      </c>
    </row>
    <row r="7" spans="1:9" x14ac:dyDescent="0.25">
      <c r="A7" s="6" t="s">
        <v>65</v>
      </c>
      <c r="B7" s="6" t="s">
        <v>66</v>
      </c>
      <c r="C7" s="10">
        <v>3</v>
      </c>
      <c r="D7">
        <f>IFERROR(INDEX(Stages!$B$5:$B$9,C7),"")</f>
      </c>
      <c r="E7" s="11">
        <v>1800000</v>
      </c>
      <c r="F7" s="10">
        <v>2</v>
      </c>
      <c r="G7" s="6" t="s">
        <v>61</v>
      </c>
      <c r="H7" s="7">
        <f>IFERROR(INDEX(Stages!$G$5:$G$9,C7),0)</f>
      </c>
      <c r="I7" s="12">
        <f>IF(A7="",0,N(E7)*H7)</f>
      </c>
    </row>
    <row r="8" spans="1:9" x14ac:dyDescent="0.25">
      <c r="A8" s="6" t="s">
        <v>67</v>
      </c>
      <c r="B8" s="6" t="s">
        <v>68</v>
      </c>
      <c r="C8" s="10">
        <v>4</v>
      </c>
      <c r="D8">
        <f>IFERROR(INDEX(Stages!$B$5:$B$9,C8),"")</f>
      </c>
      <c r="E8" s="11">
        <v>1200000</v>
      </c>
      <c r="F8" s="10">
        <v>2</v>
      </c>
      <c r="G8" s="6" t="s">
        <v>64</v>
      </c>
      <c r="H8" s="7">
        <f>IFERROR(INDEX(Stages!$G$5:$G$9,C8),0)</f>
      </c>
      <c r="I8" s="12">
        <f>IF(A8="",0,N(E8)*H8)</f>
      </c>
    </row>
    <row r="9" spans="1:9" x14ac:dyDescent="0.25">
      <c r="A9" s="6" t="s">
        <v>69</v>
      </c>
      <c r="B9" s="6" t="s">
        <v>70</v>
      </c>
      <c r="C9" s="10">
        <v>2</v>
      </c>
      <c r="D9">
        <f>IFERROR(INDEX(Stages!$B$5:$B$9,C9),"")</f>
      </c>
      <c r="E9" s="11">
        <v>4800000</v>
      </c>
      <c r="F9" s="10">
        <v>3</v>
      </c>
      <c r="G9" s="6" t="s">
        <v>61</v>
      </c>
      <c r="H9" s="7">
        <f>IFERROR(INDEX(Stages!$G$5:$G$9,C9),0)</f>
      </c>
      <c r="I9" s="12">
        <f>IF(A9="",0,N(E9)*H9)</f>
      </c>
    </row>
    <row r="10" spans="1:9" x14ac:dyDescent="0.25">
      <c r="A10" s="6" t="s">
        <v>71</v>
      </c>
      <c r="B10" s="6" t="s">
        <v>72</v>
      </c>
      <c r="C10" s="10">
        <v>3</v>
      </c>
      <c r="D10">
        <f>IFERROR(INDEX(Stages!$B$5:$B$9,C10),"")</f>
      </c>
      <c r="E10" s="11">
        <v>1500000</v>
      </c>
      <c r="F10" s="10">
        <v>3</v>
      </c>
      <c r="G10" s="6" t="s">
        <v>73</v>
      </c>
      <c r="H10" s="7">
        <f>IFERROR(INDEX(Stages!$G$5:$G$9,C10),0)</f>
      </c>
      <c r="I10" s="12">
        <f>IF(A10="",0,N(E10)*H10)</f>
      </c>
    </row>
    <row r="11" spans="1:9" x14ac:dyDescent="0.25">
      <c r="A11" s="6" t="s">
        <v>74</v>
      </c>
      <c r="B11" s="6" t="s">
        <v>75</v>
      </c>
      <c r="C11" s="10">
        <v>1</v>
      </c>
      <c r="D11">
        <f>IFERROR(INDEX(Stages!$B$5:$B$9,C11),"")</f>
      </c>
      <c r="E11" s="11">
        <v>3000000</v>
      </c>
      <c r="F11" s="10">
        <v>4</v>
      </c>
      <c r="G11" s="6" t="s">
        <v>64</v>
      </c>
      <c r="H11" s="7">
        <f>IFERROR(INDEX(Stages!$G$5:$G$9,C11),0)</f>
      </c>
      <c r="I11" s="12">
        <f>IF(A11="",0,N(E11)*H11)</f>
      </c>
    </row>
    <row r="12" spans="1:9" x14ac:dyDescent="0.25">
      <c r="A12" s="6" t="s">
        <v>76</v>
      </c>
      <c r="B12" s="6" t="s">
        <v>63</v>
      </c>
      <c r="C12" s="10">
        <v>5</v>
      </c>
      <c r="D12">
        <f>IFERROR(INDEX(Stages!$B$5:$B$9,C12),"")</f>
      </c>
      <c r="E12" s="11">
        <v>600000</v>
      </c>
      <c r="F12" s="10">
        <v>4</v>
      </c>
      <c r="G12" s="6" t="s">
        <v>64</v>
      </c>
      <c r="H12" s="7">
        <f>IFERROR(INDEX(Stages!$G$5:$G$9,C12),0)</f>
      </c>
      <c r="I12" s="12">
        <f>IF(A12="",0,N(E12)*H12)</f>
      </c>
    </row>
    <row r="13" spans="1:9" x14ac:dyDescent="0.25">
      <c r="A13" s="6" t="s">
        <v>77</v>
      </c>
      <c r="B13" s="6" t="s">
        <v>78</v>
      </c>
      <c r="C13" s="10">
        <v>2</v>
      </c>
      <c r="D13">
        <f>IFERROR(INDEX(Stages!$B$5:$B$9,C13),"")</f>
      </c>
      <c r="E13" s="11">
        <v>3600000</v>
      </c>
      <c r="F13" s="10">
        <v>5</v>
      </c>
      <c r="G13" s="6" t="s">
        <v>61</v>
      </c>
      <c r="H13" s="7">
        <f>IFERROR(INDEX(Stages!$G$5:$G$9,C13),0)</f>
      </c>
      <c r="I13" s="12">
        <f>IF(A13="",0,N(E13)*H13)</f>
      </c>
    </row>
    <row r="14" spans="1:9" x14ac:dyDescent="0.25">
      <c r="A14" s="6" t="s">
        <v>79</v>
      </c>
      <c r="B14" s="6" t="s">
        <v>66</v>
      </c>
      <c r="C14" s="10">
        <v>3</v>
      </c>
      <c r="D14">
        <f>IFERROR(INDEX(Stages!$B$5:$B$9,C14),"")</f>
      </c>
      <c r="E14" s="11">
        <v>1100000</v>
      </c>
      <c r="F14" s="10">
        <v>5</v>
      </c>
      <c r="G14" s="6" t="s">
        <v>73</v>
      </c>
      <c r="H14" s="7">
        <f>IFERROR(INDEX(Stages!$G$5:$G$9,C14),0)</f>
      </c>
      <c r="I14" s="12">
        <f>IF(A14="",0,N(E14)*H14)</f>
      </c>
    </row>
    <row r="15" spans="1:9" x14ac:dyDescent="0.25">
      <c r="A15" s="6" t="s">
        <v>80</v>
      </c>
      <c r="B15" s="6" t="s">
        <v>81</v>
      </c>
      <c r="C15" s="10">
        <v>1</v>
      </c>
      <c r="D15">
        <f>IFERROR(INDEX(Stages!$B$5:$B$9,C15),"")</f>
      </c>
      <c r="E15" s="11">
        <v>5400000</v>
      </c>
      <c r="F15" s="10">
        <v>6</v>
      </c>
      <c r="G15" s="6" t="s">
        <v>61</v>
      </c>
      <c r="H15" s="7">
        <f>IFERROR(INDEX(Stages!$G$5:$G$9,C15),0)</f>
      </c>
      <c r="I15" s="12">
        <f>IF(A15="",0,N(E15)*H15)</f>
      </c>
    </row>
    <row r="16" spans="1:9" x14ac:dyDescent="0.25">
      <c r="A16" s="6" t="s">
        <v>82</v>
      </c>
      <c r="B16" s="6" t="s">
        <v>83</v>
      </c>
      <c r="C16" s="10">
        <v>4</v>
      </c>
      <c r="D16">
        <f>IFERROR(INDEX(Stages!$B$5:$B$9,C16),"")</f>
      </c>
      <c r="E16" s="11">
        <v>750000</v>
      </c>
      <c r="F16" s="10">
        <v>6</v>
      </c>
      <c r="G16" s="6" t="s">
        <v>73</v>
      </c>
      <c r="H16" s="7">
        <f>IFERROR(INDEX(Stages!$G$5:$G$9,C16),0)</f>
      </c>
      <c r="I16" s="12">
        <f>IF(A16="",0,N(E16)*H16)</f>
      </c>
    </row>
    <row r="17" spans="1:9" x14ac:dyDescent="0.25">
      <c r="A17" s="6" t="s">
        <v>84</v>
      </c>
      <c r="B17" s="6" t="s">
        <v>85</v>
      </c>
      <c r="C17" s="10">
        <v>2</v>
      </c>
      <c r="D17">
        <f>IFERROR(INDEX(Stages!$B$5:$B$9,C17),"")</f>
      </c>
      <c r="E17" s="11">
        <v>2100000</v>
      </c>
      <c r="F17" s="10">
        <v>7</v>
      </c>
      <c r="G17" s="6" t="s">
        <v>64</v>
      </c>
      <c r="H17" s="7">
        <f>IFERROR(INDEX(Stages!$G$5:$G$9,C17),0)</f>
      </c>
      <c r="I17" s="12">
        <f>IF(A17="",0,N(E17)*H17)</f>
      </c>
    </row>
    <row r="18" spans="1:9" x14ac:dyDescent="0.25">
      <c r="A18" s="6" t="s">
        <v>86</v>
      </c>
      <c r="B18" s="6" t="s">
        <v>87</v>
      </c>
      <c r="C18" s="10">
        <v>1</v>
      </c>
      <c r="D18">
        <f>IFERROR(INDEX(Stages!$B$5:$B$9,C18),"")</f>
      </c>
      <c r="E18" s="11">
        <v>1650000</v>
      </c>
      <c r="F18" s="10">
        <v>7</v>
      </c>
      <c r="G18" s="6" t="s">
        <v>73</v>
      </c>
      <c r="H18" s="7">
        <f>IFERROR(INDEX(Stages!$G$5:$G$9,C18),0)</f>
      </c>
      <c r="I18" s="12">
        <f>IF(A18="",0,N(E18)*H18)</f>
      </c>
    </row>
    <row r="19" spans="1:9" x14ac:dyDescent="0.25">
      <c r="A19" s="6" t="s">
        <v>88</v>
      </c>
      <c r="B19" s="6" t="s">
        <v>89</v>
      </c>
      <c r="C19" s="10">
        <v>1</v>
      </c>
      <c r="D19">
        <f>IFERROR(INDEX(Stages!$B$5:$B$9,C19),"")</f>
      </c>
      <c r="E19" s="11">
        <v>4200000</v>
      </c>
      <c r="F19" s="10">
        <v>8</v>
      </c>
      <c r="G19" s="6" t="s">
        <v>61</v>
      </c>
      <c r="H19" s="7">
        <f>IFERROR(INDEX(Stages!$G$5:$G$9,C19),0)</f>
      </c>
      <c r="I19" s="12">
        <f>IF(A19="",0,N(E19)*H19)</f>
      </c>
    </row>
    <row r="20" spans="1:9" x14ac:dyDescent="0.25">
      <c r="A20" s="6" t="s">
        <v>90</v>
      </c>
      <c r="B20" s="6" t="s">
        <v>70</v>
      </c>
      <c r="C20" s="10">
        <v>3</v>
      </c>
      <c r="D20">
        <f>IFERROR(INDEX(Stages!$B$5:$B$9,C20),"")</f>
      </c>
      <c r="E20" s="11">
        <v>1350000</v>
      </c>
      <c r="F20" s="10">
        <v>8</v>
      </c>
      <c r="G20" s="6" t="s">
        <v>64</v>
      </c>
      <c r="H20" s="7">
        <f>IFERROR(INDEX(Stages!$G$5:$G$9,C20),0)</f>
      </c>
      <c r="I20" s="12">
        <f>IF(A20="",0,N(E20)*H20)</f>
      </c>
    </row>
    <row r="21" spans="1:9" x14ac:dyDescent="0.25">
      <c r="A21" s="6" t="s">
        <v>91</v>
      </c>
      <c r="B21" s="6" t="s">
        <v>92</v>
      </c>
      <c r="C21" s="10">
        <v>1</v>
      </c>
      <c r="D21">
        <f>IFERROR(INDEX(Stages!$B$5:$B$9,C21),"")</f>
      </c>
      <c r="E21" s="11">
        <v>900000</v>
      </c>
      <c r="F21" s="10">
        <v>9</v>
      </c>
      <c r="G21" s="6" t="s">
        <v>73</v>
      </c>
      <c r="H21" s="7">
        <f>IFERROR(INDEX(Stages!$G$5:$G$9,C21),0)</f>
      </c>
      <c r="I21" s="12">
        <f>IF(A21="",0,N(E21)*H21)</f>
      </c>
    </row>
    <row r="22" spans="1:9" x14ac:dyDescent="0.25">
      <c r="A22" s="6" t="s">
        <v>93</v>
      </c>
      <c r="B22" s="6" t="s">
        <v>60</v>
      </c>
      <c r="C22" s="10">
        <v>4</v>
      </c>
      <c r="D22">
        <f>IFERROR(INDEX(Stages!$B$5:$B$9,C22),"")</f>
      </c>
      <c r="E22" s="11">
        <v>1800000</v>
      </c>
      <c r="F22" s="10">
        <v>9</v>
      </c>
      <c r="G22" s="6" t="s">
        <v>61</v>
      </c>
      <c r="H22" s="7">
        <f>IFERROR(INDEX(Stages!$G$5:$G$9,C22),0)</f>
      </c>
      <c r="I22" s="12">
        <f>IF(A22="",0,N(E22)*H22)</f>
      </c>
    </row>
    <row r="23" spans="1:9" x14ac:dyDescent="0.25">
      <c r="A23" s="6"/>
      <c r="B23" s="6"/>
      <c r="C23" s="10"/>
      <c r="D23">
        <f>IFERROR(INDEX(Stages!$B$5:$B$9,C23),"")</f>
      </c>
      <c r="E23" s="11"/>
      <c r="F23" s="10"/>
      <c r="G23" s="6"/>
      <c r="H23" s="7">
        <f>IFERROR(INDEX(Stages!$G$5:$G$9,C23),0)</f>
      </c>
      <c r="I23" s="12">
        <f>IF(A23="",0,N(E23)*H23)</f>
      </c>
    </row>
    <row r="24" spans="1:9" x14ac:dyDescent="0.25">
      <c r="A24" s="6"/>
      <c r="B24" s="6"/>
      <c r="C24" s="10"/>
      <c r="D24">
        <f>IFERROR(INDEX(Stages!$B$5:$B$9,C24),"")</f>
      </c>
      <c r="E24" s="11"/>
      <c r="F24" s="10"/>
      <c r="G24" s="6"/>
      <c r="H24" s="7">
        <f>IFERROR(INDEX(Stages!$G$5:$G$9,C24),0)</f>
      </c>
      <c r="I24" s="12">
        <f>IF(A24="",0,N(E24)*H24)</f>
      </c>
    </row>
    <row r="25" spans="1:9" x14ac:dyDescent="0.25">
      <c r="A25" s="6"/>
      <c r="B25" s="6"/>
      <c r="C25" s="10"/>
      <c r="D25">
        <f>IFERROR(INDEX(Stages!$B$5:$B$9,C25),"")</f>
      </c>
      <c r="E25" s="11"/>
      <c r="F25" s="10"/>
      <c r="G25" s="6"/>
      <c r="H25" s="7">
        <f>IFERROR(INDEX(Stages!$G$5:$G$9,C25),0)</f>
      </c>
      <c r="I25" s="12">
        <f>IF(A25="",0,N(E25)*H25)</f>
      </c>
    </row>
    <row r="26" spans="1:9" x14ac:dyDescent="0.25">
      <c r="A26" s="6"/>
      <c r="B26" s="6"/>
      <c r="C26" s="10"/>
      <c r="D26">
        <f>IFERROR(INDEX(Stages!$B$5:$B$9,C26),"")</f>
      </c>
      <c r="E26" s="11"/>
      <c r="F26" s="10"/>
      <c r="G26" s="6"/>
      <c r="H26" s="7">
        <f>IFERROR(INDEX(Stages!$G$5:$G$9,C26),0)</f>
      </c>
      <c r="I26" s="12">
        <f>IF(A26="",0,N(E26)*H26)</f>
      </c>
    </row>
    <row r="27" spans="1:9" x14ac:dyDescent="0.25">
      <c r="A27" s="6"/>
      <c r="B27" s="6"/>
      <c r="C27" s="10"/>
      <c r="D27">
        <f>IFERROR(INDEX(Stages!$B$5:$B$9,C27),"")</f>
      </c>
      <c r="E27" s="11"/>
      <c r="F27" s="10"/>
      <c r="G27" s="6"/>
      <c r="H27" s="7">
        <f>IFERROR(INDEX(Stages!$G$5:$G$9,C27),0)</f>
      </c>
      <c r="I27" s="12">
        <f>IF(A27="",0,N(E27)*H27)</f>
      </c>
    </row>
    <row r="28" spans="1:9" x14ac:dyDescent="0.25">
      <c r="A28" s="6"/>
      <c r="B28" s="6"/>
      <c r="C28" s="10"/>
      <c r="D28">
        <f>IFERROR(INDEX(Stages!$B$5:$B$9,C28),"")</f>
      </c>
      <c r="E28" s="11"/>
      <c r="F28" s="10"/>
      <c r="G28" s="6"/>
      <c r="H28" s="7">
        <f>IFERROR(INDEX(Stages!$G$5:$G$9,C28),0)</f>
      </c>
      <c r="I28" s="12">
        <f>IF(A28="",0,N(E28)*H28)</f>
      </c>
    </row>
    <row r="29" spans="1:9" x14ac:dyDescent="0.25">
      <c r="A29" s="6"/>
      <c r="B29" s="6"/>
      <c r="C29" s="10"/>
      <c r="D29">
        <f>IFERROR(INDEX(Stages!$B$5:$B$9,C29),"")</f>
      </c>
      <c r="E29" s="11"/>
      <c r="F29" s="10"/>
      <c r="G29" s="6"/>
      <c r="H29" s="7">
        <f>IFERROR(INDEX(Stages!$G$5:$G$9,C29),0)</f>
      </c>
      <c r="I29" s="12">
        <f>IF(A29="",0,N(E29)*H29)</f>
      </c>
    </row>
    <row r="30" spans="1:9" x14ac:dyDescent="0.25">
      <c r="A30" s="6"/>
      <c r="B30" s="6"/>
      <c r="C30" s="10"/>
      <c r="D30">
        <f>IFERROR(INDEX(Stages!$B$5:$B$9,C30),"")</f>
      </c>
      <c r="E30" s="11"/>
      <c r="F30" s="10"/>
      <c r="G30" s="6"/>
      <c r="H30" s="7">
        <f>IFERROR(INDEX(Stages!$G$5:$G$9,C30),0)</f>
      </c>
      <c r="I30" s="12">
        <f>IF(A30="",0,N(E30)*H30)</f>
      </c>
    </row>
    <row r="31" spans="1:9" x14ac:dyDescent="0.25">
      <c r="A31" s="6"/>
      <c r="B31" s="6"/>
      <c r="C31" s="10"/>
      <c r="D31">
        <f>IFERROR(INDEX(Stages!$B$5:$B$9,C31),"")</f>
      </c>
      <c r="E31" s="11"/>
      <c r="F31" s="10"/>
      <c r="G31" s="6"/>
      <c r="H31" s="7">
        <f>IFERROR(INDEX(Stages!$G$5:$G$9,C31),0)</f>
      </c>
      <c r="I31" s="12">
        <f>IF(A31="",0,N(E31)*H31)</f>
      </c>
    </row>
    <row r="32" spans="1:9" x14ac:dyDescent="0.25">
      <c r="A32" s="6"/>
      <c r="B32" s="6"/>
      <c r="C32" s="10"/>
      <c r="D32">
        <f>IFERROR(INDEX(Stages!$B$5:$B$9,C32),"")</f>
      </c>
      <c r="E32" s="11"/>
      <c r="F32" s="10"/>
      <c r="G32" s="6"/>
      <c r="H32" s="7">
        <f>IFERROR(INDEX(Stages!$G$5:$G$9,C32),0)</f>
      </c>
      <c r="I32" s="12">
        <f>IF(A32="",0,N(E32)*H32)</f>
      </c>
    </row>
    <row r="33" spans="1:9" x14ac:dyDescent="0.25">
      <c r="A33" s="6"/>
      <c r="B33" s="6"/>
      <c r="C33" s="10"/>
      <c r="D33">
        <f>IFERROR(INDEX(Stages!$B$5:$B$9,C33),"")</f>
      </c>
      <c r="E33" s="11"/>
      <c r="F33" s="10"/>
      <c r="G33" s="6"/>
      <c r="H33" s="7">
        <f>IFERROR(INDEX(Stages!$G$5:$G$9,C33),0)</f>
      </c>
      <c r="I33" s="12">
        <f>IF(A33="",0,N(E33)*H33)</f>
      </c>
    </row>
    <row r="34" spans="1:9" x14ac:dyDescent="0.25">
      <c r="A34" s="6"/>
      <c r="B34" s="6"/>
      <c r="C34" s="10"/>
      <c r="D34">
        <f>IFERROR(INDEX(Stages!$B$5:$B$9,C34),"")</f>
      </c>
      <c r="E34" s="11"/>
      <c r="F34" s="10"/>
      <c r="G34" s="6"/>
      <c r="H34" s="7">
        <f>IFERROR(INDEX(Stages!$G$5:$G$9,C34),0)</f>
      </c>
      <c r="I34" s="12">
        <f>IF(A34="",0,N(E34)*H34)</f>
      </c>
    </row>
    <row r="35" spans="1:9" x14ac:dyDescent="0.25">
      <c r="A35" s="6"/>
      <c r="B35" s="6"/>
      <c r="C35" s="10"/>
      <c r="D35">
        <f>IFERROR(INDEX(Stages!$B$5:$B$9,C35),"")</f>
      </c>
      <c r="E35" s="11"/>
      <c r="F35" s="10"/>
      <c r="G35" s="6"/>
      <c r="H35" s="7">
        <f>IFERROR(INDEX(Stages!$G$5:$G$9,C35),0)</f>
      </c>
      <c r="I35" s="12">
        <f>IF(A35="",0,N(E35)*H35)</f>
      </c>
    </row>
    <row r="36" spans="1:9" x14ac:dyDescent="0.25">
      <c r="A36" s="6"/>
      <c r="B36" s="6"/>
      <c r="C36" s="10"/>
      <c r="D36">
        <f>IFERROR(INDEX(Stages!$B$5:$B$9,C36),"")</f>
      </c>
      <c r="E36" s="11"/>
      <c r="F36" s="10"/>
      <c r="G36" s="6"/>
      <c r="H36" s="7">
        <f>IFERROR(INDEX(Stages!$G$5:$G$9,C36),0)</f>
      </c>
      <c r="I36" s="12">
        <f>IF(A36="",0,N(E36)*H36)</f>
      </c>
    </row>
    <row r="37" spans="1:9" x14ac:dyDescent="0.25">
      <c r="A37" s="6"/>
      <c r="B37" s="6"/>
      <c r="C37" s="10"/>
      <c r="D37">
        <f>IFERROR(INDEX(Stages!$B$5:$B$9,C37),"")</f>
      </c>
      <c r="E37" s="11"/>
      <c r="F37" s="10"/>
      <c r="G37" s="6"/>
      <c r="H37" s="7">
        <f>IFERROR(INDEX(Stages!$G$5:$G$9,C37),0)</f>
      </c>
      <c r="I37" s="12">
        <f>IF(A37="",0,N(E37)*H37)</f>
      </c>
    </row>
    <row r="38" spans="1:9" x14ac:dyDescent="0.25">
      <c r="A38" s="6"/>
      <c r="B38" s="6"/>
      <c r="C38" s="10"/>
      <c r="D38">
        <f>IFERROR(INDEX(Stages!$B$5:$B$9,C38),"")</f>
      </c>
      <c r="E38" s="11"/>
      <c r="F38" s="10"/>
      <c r="G38" s="6"/>
      <c r="H38" s="7">
        <f>IFERROR(INDEX(Stages!$G$5:$G$9,C38),0)</f>
      </c>
      <c r="I38" s="12">
        <f>IF(A38="",0,N(E38)*H38)</f>
      </c>
    </row>
    <row r="39" spans="1:9" x14ac:dyDescent="0.25">
      <c r="A39" s="6"/>
      <c r="B39" s="6"/>
      <c r="C39" s="10"/>
      <c r="D39">
        <f>IFERROR(INDEX(Stages!$B$5:$B$9,C39),"")</f>
      </c>
      <c r="E39" s="11"/>
      <c r="F39" s="10"/>
      <c r="G39" s="6"/>
      <c r="H39" s="7">
        <f>IFERROR(INDEX(Stages!$G$5:$G$9,C39),0)</f>
      </c>
      <c r="I39" s="12">
        <f>IF(A39="",0,N(E39)*H39)</f>
      </c>
    </row>
    <row r="40" spans="1:9" x14ac:dyDescent="0.25">
      <c r="A40" s="6"/>
      <c r="B40" s="6"/>
      <c r="C40" s="10"/>
      <c r="D40">
        <f>IFERROR(INDEX(Stages!$B$5:$B$9,C40),"")</f>
      </c>
      <c r="E40" s="11"/>
      <c r="F40" s="10"/>
      <c r="G40" s="6"/>
      <c r="H40" s="7">
        <f>IFERROR(INDEX(Stages!$G$5:$G$9,C40),0)</f>
      </c>
      <c r="I40" s="12">
        <f>IF(A40="",0,N(E40)*H40)</f>
      </c>
    </row>
    <row r="41" spans="1:9" x14ac:dyDescent="0.25">
      <c r="A41" s="6"/>
      <c r="B41" s="6"/>
      <c r="C41" s="10"/>
      <c r="D41">
        <f>IFERROR(INDEX(Stages!$B$5:$B$9,C41),"")</f>
      </c>
      <c r="E41" s="11"/>
      <c r="F41" s="10"/>
      <c r="G41" s="6"/>
      <c r="H41" s="7">
        <f>IFERROR(INDEX(Stages!$G$5:$G$9,C41),0)</f>
      </c>
      <c r="I41" s="12">
        <f>IF(A41="",0,N(E41)*H41)</f>
      </c>
    </row>
    <row r="42" spans="1:9" x14ac:dyDescent="0.25">
      <c r="A42" s="6"/>
      <c r="B42" s="6"/>
      <c r="C42" s="10"/>
      <c r="D42">
        <f>IFERROR(INDEX(Stages!$B$5:$B$9,C42),"")</f>
      </c>
      <c r="E42" s="11"/>
      <c r="F42" s="10"/>
      <c r="G42" s="6"/>
      <c r="H42" s="7">
        <f>IFERROR(INDEX(Stages!$G$5:$G$9,C42),0)</f>
      </c>
      <c r="I42" s="12">
        <f>IF(A42="",0,N(E42)*H42)</f>
      </c>
    </row>
    <row r="43" spans="1:9" x14ac:dyDescent="0.25">
      <c r="A43" s="6"/>
      <c r="B43" s="6"/>
      <c r="C43" s="10"/>
      <c r="D43">
        <f>IFERROR(INDEX(Stages!$B$5:$B$9,C43),"")</f>
      </c>
      <c r="E43" s="11"/>
      <c r="F43" s="10"/>
      <c r="G43" s="6"/>
      <c r="H43" s="7">
        <f>IFERROR(INDEX(Stages!$G$5:$G$9,C43),0)</f>
      </c>
      <c r="I43" s="12">
        <f>IF(A43="",0,N(E43)*H43)</f>
      </c>
    </row>
    <row r="44" spans="1:9" x14ac:dyDescent="0.25">
      <c r="A44" s="6"/>
      <c r="B44" s="6"/>
      <c r="C44" s="10"/>
      <c r="D44">
        <f>IFERROR(INDEX(Stages!$B$5:$B$9,C44),"")</f>
      </c>
      <c r="E44" s="11"/>
      <c r="F44" s="10"/>
      <c r="G44" s="6"/>
      <c r="H44" s="7">
        <f>IFERROR(INDEX(Stages!$G$5:$G$9,C44),0)</f>
      </c>
      <c r="I44" s="12">
        <f>IF(A44="",0,N(E44)*H44)</f>
      </c>
    </row>
    <row r="45" spans="1:9" x14ac:dyDescent="0.25">
      <c r="A45" s="8" t="s">
        <v>94</v>
      </c>
      <c r="B45" s="8">
        <f>COUNTA(A5:A44)&amp;" deals"</f>
      </c>
      <c r="C45" s="8"/>
      <c r="D45" s="8"/>
      <c r="E45" s="13">
        <f>SUM(E5:E44)</f>
      </c>
      <c r="F45" s="8"/>
      <c r="G45" s="8"/>
      <c r="H45" s="8"/>
      <c r="I45" s="13">
        <f>SUM(I5:I44)</f>
      </c>
    </row>
    <row r="47" spans="1:4" x14ac:dyDescent="0.25">
      <c r="A47" s="14" t="s">
        <v>95</v>
      </c>
      <c r="B47" s="15">
        <f>IFERROR(I45/E45,"")</f>
      </c>
      <c r="D47" s="2" t="s">
        <v>96</v>
      </c>
    </row>
    <row r="49" spans="1:1" x14ac:dyDescent="0.25">
      <c r="A49" s="4" t="s">
        <v>97</v>
      </c>
    </row>
    <row r="50" spans="1:1" x14ac:dyDescent="0.25">
      <c r="A50" s="4" t="s">
        <v>98</v>
      </c>
    </row>
    <row r="51" spans="1:1" x14ac:dyDescent="0.25">
      <c r="A51" s="4" t="s">
        <v>99</v>
      </c>
    </row>
    <row r="52" spans="1:1" x14ac:dyDescent="0.25">
      <c r="A52" s="4" t="s">
        <v>100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N26"/>
  <sheetViews>
    <sheetView workbookViewId="0" showGridLines="0"/>
  </sheetViews>
  <sheetFormatPr defaultRowHeight="15" outlineLevelRow="0" outlineLevelCol="0" x14ac:dyDescent="55"/>
  <cols>
    <col min="1" max="1" width="30" customWidth="1"/>
    <col min="2" max="13" width="12" customWidth="1"/>
    <col min="14" max="14" width="15" customWidth="1"/>
  </cols>
  <sheetData>
    <row r="1" spans="1:1" x14ac:dyDescent="0.25">
      <c r="A1" s="1" t="s">
        <v>101</v>
      </c>
    </row>
    <row r="2" spans="1:1" x14ac:dyDescent="0.25">
      <c r="A2" s="2" t="s">
        <v>102</v>
      </c>
    </row>
    <row r="4" ht="32" customHeight="1" spans="1:14" x14ac:dyDescent="0.25">
      <c r="A4" s="5" t="s">
        <v>4</v>
      </c>
      <c r="B4" s="5" t="s">
        <v>103</v>
      </c>
      <c r="C4" s="5" t="s">
        <v>104</v>
      </c>
      <c r="D4" s="5" t="s">
        <v>105</v>
      </c>
      <c r="E4" s="5" t="s">
        <v>106</v>
      </c>
      <c r="F4" s="5" t="s">
        <v>107</v>
      </c>
      <c r="G4" s="5" t="s">
        <v>108</v>
      </c>
      <c r="H4" s="5" t="s">
        <v>109</v>
      </c>
      <c r="I4" s="5" t="s">
        <v>110</v>
      </c>
      <c r="J4" s="5" t="s">
        <v>111</v>
      </c>
      <c r="K4" s="5" t="s">
        <v>112</v>
      </c>
      <c r="L4" s="5" t="s">
        <v>113</v>
      </c>
      <c r="M4" s="5" t="s">
        <v>114</v>
      </c>
      <c r="N4" s="5" t="s">
        <v>115</v>
      </c>
    </row>
    <row r="5" spans="1:14" x14ac:dyDescent="0.25">
      <c r="A5" t="s">
        <v>116</v>
      </c>
      <c r="B5" s="11">
        <v>5200000</v>
      </c>
      <c r="C5" s="11">
        <v>5300000</v>
      </c>
      <c r="D5" s="11">
        <v>5400000</v>
      </c>
      <c r="E5" s="11">
        <v>5600000</v>
      </c>
      <c r="F5" s="11">
        <v>5700000</v>
      </c>
      <c r="G5" s="11">
        <v>5900000</v>
      </c>
      <c r="H5" s="11">
        <v>6100000</v>
      </c>
      <c r="I5" s="11">
        <v>6200000</v>
      </c>
      <c r="J5" s="11">
        <v>6400000</v>
      </c>
      <c r="K5" s="11">
        <v>6600000</v>
      </c>
      <c r="L5" s="11">
        <v>6800000</v>
      </c>
      <c r="M5" s="11">
        <v>7000000</v>
      </c>
      <c r="N5" s="12">
        <f>SUM(B5:M5)</f>
      </c>
    </row>
    <row r="6" spans="1:14" x14ac:dyDescent="0.25">
      <c r="A6" t="s">
        <v>117</v>
      </c>
      <c r="B6" s="12">
        <f>SUMIF(Pipeline!$F$5:$F$44,1,Pipeline!$I$5:$I$44)</f>
      </c>
      <c r="C6" s="12">
        <f>SUMIF(Pipeline!$F$5:$F$44,2,Pipeline!$I$5:$I$44)</f>
      </c>
      <c r="D6" s="12">
        <f>SUMIF(Pipeline!$F$5:$F$44,3,Pipeline!$I$5:$I$44)</f>
      </c>
      <c r="E6" s="12">
        <f>SUMIF(Pipeline!$F$5:$F$44,4,Pipeline!$I$5:$I$44)</f>
      </c>
      <c r="F6" s="12">
        <f>SUMIF(Pipeline!$F$5:$F$44,5,Pipeline!$I$5:$I$44)</f>
      </c>
      <c r="G6" s="12">
        <f>SUMIF(Pipeline!$F$5:$F$44,6,Pipeline!$I$5:$I$44)</f>
      </c>
      <c r="H6" s="12">
        <f>SUMIF(Pipeline!$F$5:$F$44,7,Pipeline!$I$5:$I$44)</f>
      </c>
      <c r="I6" s="12">
        <f>SUMIF(Pipeline!$F$5:$F$44,8,Pipeline!$I$5:$I$44)</f>
      </c>
      <c r="J6" s="12">
        <f>SUMIF(Pipeline!$F$5:$F$44,9,Pipeline!$I$5:$I$44)</f>
      </c>
      <c r="K6" s="12">
        <f>SUMIF(Pipeline!$F$5:$F$44,10,Pipeline!$I$5:$I$44)</f>
      </c>
      <c r="L6" s="12">
        <f>SUMIF(Pipeline!$F$5:$F$44,11,Pipeline!$I$5:$I$44)</f>
      </c>
      <c r="M6" s="12">
        <f>SUMIF(Pipeline!$F$5:$F$44,12,Pipeline!$I$5:$I$44)</f>
      </c>
      <c r="N6" s="12">
        <f>SUM(B6:M6)</f>
      </c>
    </row>
    <row r="7" spans="1:14" x14ac:dyDescent="0.25">
      <c r="A7" s="8" t="s">
        <v>118</v>
      </c>
      <c r="B7" s="13">
        <f>B5+B6</f>
      </c>
      <c r="C7" s="13">
        <f>C5+C6</f>
      </c>
      <c r="D7" s="13">
        <f>D5+D6</f>
      </c>
      <c r="E7" s="13">
        <f>E5+E6</f>
      </c>
      <c r="F7" s="13">
        <f>F5+F6</f>
      </c>
      <c r="G7" s="13">
        <f>G5+G6</f>
      </c>
      <c r="H7" s="13">
        <f>H5+H6</f>
      </c>
      <c r="I7" s="13">
        <f>I5+I6</f>
      </c>
      <c r="J7" s="13">
        <f>J5+J6</f>
      </c>
      <c r="K7" s="13">
        <f>K5+K6</f>
      </c>
      <c r="L7" s="13">
        <f>L5+L6</f>
      </c>
      <c r="M7" s="13">
        <f>M5+M6</f>
      </c>
      <c r="N7" s="13">
        <f>SUM(B7:M7)</f>
      </c>
    </row>
    <row r="8" spans="1:14" x14ac:dyDescent="0.25">
      <c r="A8" t="s">
        <v>119</v>
      </c>
      <c r="B8" s="11">
        <v>5910000</v>
      </c>
      <c r="C8" s="11">
        <v>6040000</v>
      </c>
      <c r="D8" s="11">
        <v>7250000</v>
      </c>
      <c r="E8" s="11">
        <v>6180000</v>
      </c>
      <c r="F8" s="11"/>
      <c r="G8" s="11"/>
      <c r="H8" s="11"/>
      <c r="I8" s="11"/>
      <c r="J8" s="11"/>
      <c r="K8" s="11"/>
      <c r="L8" s="11"/>
      <c r="M8" s="11"/>
      <c r="N8" s="12">
        <f>SUM(B8:M8)</f>
      </c>
    </row>
    <row r="9" spans="1:13" x14ac:dyDescent="0.25">
      <c r="A9" t="s">
        <v>120</v>
      </c>
      <c r="B9" s="12">
        <f>IF(B8="","",B8-B7)</f>
      </c>
      <c r="C9" s="12">
        <f>IF(C8="","",C8-C7)</f>
      </c>
      <c r="D9" s="12">
        <f>IF(D8="","",D8-D7)</f>
      </c>
      <c r="E9" s="12">
        <f>IF(E8="","",E8-E7)</f>
      </c>
      <c r="F9" s="12">
        <f>IF(F8="","",F8-F7)</f>
      </c>
      <c r="G9" s="12">
        <f>IF(G8="","",G8-G7)</f>
      </c>
      <c r="H9" s="12">
        <f>IF(H8="","",H8-H7)</f>
      </c>
      <c r="I9" s="12">
        <f>IF(I8="","",I8-I7)</f>
      </c>
      <c r="J9" s="12">
        <f>IF(J8="","",J8-J7)</f>
      </c>
      <c r="K9" s="12">
        <f>IF(K8="","",K8-K7)</f>
      </c>
      <c r="L9" s="12">
        <f>IF(L8="","",L8-L7)</f>
      </c>
      <c r="M9" s="12">
        <f>IF(M8="","",M8-M7)</f>
      </c>
    </row>
    <row r="10" spans="1:13" x14ac:dyDescent="0.25">
      <c r="A10" t="s">
        <v>121</v>
      </c>
      <c r="B10" s="7">
        <f>IF(OR(B8="",B7=0),"",B9/B7)</f>
      </c>
      <c r="C10" s="7">
        <f>IF(OR(C8="",C7=0),"",C9/C7)</f>
      </c>
      <c r="D10" s="7">
        <f>IF(OR(D8="",D7=0),"",D9/D7)</f>
      </c>
      <c r="E10" s="7">
        <f>IF(OR(E8="",E7=0),"",E9/E7)</f>
      </c>
      <c r="F10" s="7">
        <f>IF(OR(F8="",F7=0),"",F9/F7)</f>
      </c>
      <c r="G10" s="7">
        <f>IF(OR(G8="",G7=0),"",G9/G7)</f>
      </c>
      <c r="H10" s="7">
        <f>IF(OR(H8="",H7=0),"",H9/H7)</f>
      </c>
      <c r="I10" s="7">
        <f>IF(OR(I8="",I7=0),"",I9/I7)</f>
      </c>
      <c r="J10" s="7">
        <f>IF(OR(J8="",J7=0),"",J9/J7)</f>
      </c>
      <c r="K10" s="7">
        <f>IF(OR(K8="",K7=0),"",K9/K7)</f>
      </c>
      <c r="L10" s="7">
        <f>IF(OR(L8="",L7=0),"",L9/L7)</f>
      </c>
      <c r="M10" s="7">
        <f>IF(OR(M8="",M7=0),"",M9/M7)</f>
      </c>
    </row>
    <row r="11" spans="1:14" x14ac:dyDescent="0.25">
      <c r="A11" t="s">
        <v>122</v>
      </c>
      <c r="B11" s="16">
        <f>COUNTIF(Pipeline!$F$5:$F$44,1)</f>
      </c>
      <c r="C11" s="16">
        <f>COUNTIF(Pipeline!$F$5:$F$44,2)</f>
      </c>
      <c r="D11" s="16">
        <f>COUNTIF(Pipeline!$F$5:$F$44,3)</f>
      </c>
      <c r="E11" s="16">
        <f>COUNTIF(Pipeline!$F$5:$F$44,4)</f>
      </c>
      <c r="F11" s="16">
        <f>COUNTIF(Pipeline!$F$5:$F$44,5)</f>
      </c>
      <c r="G11" s="16">
        <f>COUNTIF(Pipeline!$F$5:$F$44,6)</f>
      </c>
      <c r="H11" s="16">
        <f>COUNTIF(Pipeline!$F$5:$F$44,7)</f>
      </c>
      <c r="I11" s="16">
        <f>COUNTIF(Pipeline!$F$5:$F$44,8)</f>
      </c>
      <c r="J11" s="16">
        <f>COUNTIF(Pipeline!$F$5:$F$44,9)</f>
      </c>
      <c r="K11" s="16">
        <f>COUNTIF(Pipeline!$F$5:$F$44,10)</f>
      </c>
      <c r="L11" s="16">
        <f>COUNTIF(Pipeline!$F$5:$F$44,11)</f>
      </c>
      <c r="M11" s="16">
        <f>COUNTIF(Pipeline!$F$5:$F$44,12)</f>
      </c>
      <c r="N11" s="16">
        <f>SUM(B11:M11)</f>
      </c>
    </row>
    <row r="12" spans="1:14" x14ac:dyDescent="0.25">
      <c r="A12" t="s">
        <v>123</v>
      </c>
      <c r="B12" s="12">
        <f>SUMIF(Pipeline!$F$5:$F$44,1,Pipeline!$E$5:$E$44)</f>
      </c>
      <c r="C12" s="12">
        <f>SUMIF(Pipeline!$F$5:$F$44,2,Pipeline!$E$5:$E$44)</f>
      </c>
      <c r="D12" s="12">
        <f>SUMIF(Pipeline!$F$5:$F$44,3,Pipeline!$E$5:$E$44)</f>
      </c>
      <c r="E12" s="12">
        <f>SUMIF(Pipeline!$F$5:$F$44,4,Pipeline!$E$5:$E$44)</f>
      </c>
      <c r="F12" s="12">
        <f>SUMIF(Pipeline!$F$5:$F$44,5,Pipeline!$E$5:$E$44)</f>
      </c>
      <c r="G12" s="12">
        <f>SUMIF(Pipeline!$F$5:$F$44,6,Pipeline!$E$5:$E$44)</f>
      </c>
      <c r="H12" s="12">
        <f>SUMIF(Pipeline!$F$5:$F$44,7,Pipeline!$E$5:$E$44)</f>
      </c>
      <c r="I12" s="12">
        <f>SUMIF(Pipeline!$F$5:$F$44,8,Pipeline!$E$5:$E$44)</f>
      </c>
      <c r="J12" s="12">
        <f>SUMIF(Pipeline!$F$5:$F$44,9,Pipeline!$E$5:$E$44)</f>
      </c>
      <c r="K12" s="12">
        <f>SUMIF(Pipeline!$F$5:$F$44,10,Pipeline!$E$5:$E$44)</f>
      </c>
      <c r="L12" s="12">
        <f>SUMIF(Pipeline!$F$5:$F$44,11,Pipeline!$E$5:$E$44)</f>
      </c>
      <c r="M12" s="12">
        <f>SUMIF(Pipeline!$F$5:$F$44,12,Pipeline!$E$5:$E$44)</f>
      </c>
      <c r="N12" s="12">
        <f>SUM(B12:M12)</f>
      </c>
    </row>
    <row r="14" spans="1:14" x14ac:dyDescent="0.25">
      <c r="A14" s="17" t="s">
        <v>124</v>
      </c>
      <c r="B14" s="18"/>
      <c r="C14" s="18"/>
      <c r="D14" s="18"/>
      <c r="E14" s="18"/>
      <c r="F14" s="18"/>
      <c r="G14" s="18"/>
      <c r="H14" s="18"/>
      <c r="I14" s="18"/>
      <c r="J14" s="18"/>
      <c r="K14" s="18"/>
      <c r="L14" s="18"/>
      <c r="M14" s="18"/>
      <c r="N14" s="18"/>
    </row>
    <row r="15" spans="1:2" x14ac:dyDescent="0.25">
      <c r="A15" t="s">
        <v>125</v>
      </c>
      <c r="B15" s="19">
        <f>COUNT(B8:M8)</f>
      </c>
    </row>
    <row r="16" spans="1:4" x14ac:dyDescent="0.25">
      <c r="A16" t="s">
        <v>126</v>
      </c>
      <c r="B16" s="20">
        <f>IFERROR(AVERAGEIF(B9:M9,"&lt;&gt;",B9:M9),"")</f>
      </c>
      <c r="D16" s="2" t="s">
        <v>127</v>
      </c>
    </row>
    <row r="17" spans="1:4" x14ac:dyDescent="0.25">
      <c r="A17" t="s">
        <v>128</v>
      </c>
      <c r="B17" s="15">
        <f>IFERROR(AVERAGEIF(B10:M10,"&lt;&gt;",B10:M10),"")</f>
      </c>
      <c r="D17" s="2" t="s">
        <v>129</v>
      </c>
    </row>
    <row r="18" spans="1:2" x14ac:dyDescent="0.25">
      <c r="A18" t="s">
        <v>130</v>
      </c>
      <c r="B18" s="20">
        <f>SUMIF(B8:M8,"&gt;0",B7:M7)</f>
      </c>
    </row>
    <row r="19" spans="1:2" x14ac:dyDescent="0.25">
      <c r="A19" t="s">
        <v>131</v>
      </c>
      <c r="B19" s="20">
        <f>SUM(B8:M8)</f>
      </c>
    </row>
    <row r="20" spans="1:4" x14ac:dyDescent="0.25">
      <c r="A20" t="s">
        <v>132</v>
      </c>
      <c r="B20" s="15">
        <f>IFERROR(B19/B18,"")</f>
      </c>
      <c r="D20" s="2" t="s">
        <v>133</v>
      </c>
    </row>
    <row r="22" spans="1:1" x14ac:dyDescent="0.25">
      <c r="A22" s="4" t="s">
        <v>4</v>
      </c>
    </row>
    <row r="23" spans="1:1" x14ac:dyDescent="0.25">
      <c r="A23" s="4" t="s">
        <v>134</v>
      </c>
    </row>
    <row r="24" spans="1:1" x14ac:dyDescent="0.25">
      <c r="A24" s="4" t="s">
        <v>135</v>
      </c>
    </row>
    <row r="25" spans="1:1" x14ac:dyDescent="0.25">
      <c r="A25" s="4" t="s">
        <v>136</v>
      </c>
    </row>
    <row r="26" spans="1:1" x14ac:dyDescent="0.25">
      <c r="A26" s="4" t="s">
        <v>137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Stages</vt:lpstr>
      <vt:lpstr>Pipeline</vt:lpstr>
      <vt:lpstr>Forecast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Simplify (withsimplify.in)</dc:creator>
  <dc:title/>
  <dc:subject/>
  <dc:description/>
  <cp:keywords/>
  <cp:category/>
  <cp:lastModifiedBy>Unknown</cp:lastModifiedBy>
  <dcterms:created xsi:type="dcterms:W3CDTF">2026-09-21T09:00:00Z</dcterms:created>
  <dcterms:modified xsi:type="dcterms:W3CDTF">2026-09-21T17:50:08Z</dcterms:modified>
</cp:coreProperties>
</file>